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X:\03 Zakázky 2023\63523052 ...73,743 na trati Hanušovice -Lichkov - VD\01_ZD\Díl 4 Soupis prací s výkazem výměr\"/>
    </mc:Choice>
  </mc:AlternateContent>
  <xr:revisionPtr revIDLastSave="0" documentId="13_ncr:1_{BA9A3042-AC6C-40EF-BC41-6763BF5C3602}" xr6:coauthVersionLast="36" xr6:coauthVersionMax="36" xr10:uidLastSave="{00000000-0000-0000-0000-000000000000}"/>
  <bookViews>
    <workbookView xWindow="0" yWindow="0" windowWidth="28800" windowHeight="12270" xr2:uid="{00000000-000D-0000-FFFF-FFFF00000000}"/>
  </bookViews>
  <sheets>
    <sheet name="Rekapitulace zakázky" sheetId="1" r:id="rId1"/>
    <sheet name="SO 01 - Most v km 73,743" sheetId="2" r:id="rId2"/>
    <sheet name="SO 02 - Železniční svršek" sheetId="3" r:id="rId3"/>
    <sheet name="VRN - VRN a VON stavby" sheetId="4" r:id="rId4"/>
    <sheet name="Pokyny pro vyplnění" sheetId="5" r:id="rId5"/>
  </sheets>
  <definedNames>
    <definedName name="_xlnm._FilterDatabase" localSheetId="1" hidden="1">'SO 01 - Most v km 73,743'!$C$94:$K$764</definedName>
    <definedName name="_xlnm._FilterDatabase" localSheetId="2" hidden="1">'SO 02 - Železniční svršek'!$C$85:$K$200</definedName>
    <definedName name="_xlnm._FilterDatabase" localSheetId="3" hidden="1">'VRN - VRN a VON stavby'!$C$86:$K$190</definedName>
    <definedName name="_xlnm.Print_Titles" localSheetId="0">'Rekapitulace zakázky'!$52:$52</definedName>
    <definedName name="_xlnm.Print_Titles" localSheetId="1">'SO 01 - Most v km 73,743'!$94:$94</definedName>
    <definedName name="_xlnm.Print_Titles" localSheetId="2">'SO 02 - Železniční svršek'!$85:$85</definedName>
    <definedName name="_xlnm.Print_Titles" localSheetId="3">'VRN - VRN a VON stavby'!$86:$86</definedName>
    <definedName name="_xlnm.Print_Area" localSheetId="0">'Rekapitulace zakázky'!$D$4:$AO$36,'Rekapitulace zakázky'!$C$42:$AQ$58</definedName>
    <definedName name="_xlnm.Print_Area" localSheetId="1">'SO 01 - Most v km 73,743'!$C$4:$J$39,'SO 01 - Most v km 73,743'!$C$45:$J$76,'SO 01 - Most v km 73,743'!$C$82:$K$764</definedName>
    <definedName name="_xlnm.Print_Area" localSheetId="2">'SO 02 - Železniční svršek'!$C$4:$J$39,'SO 02 - Železniční svršek'!$C$45:$J$67,'SO 02 - Železniční svršek'!$C$73:$K$200</definedName>
    <definedName name="_xlnm.Print_Area" localSheetId="3">'VRN - VRN a VON stavby'!$C$4:$J$39,'VRN - VRN a VON stavby'!$C$45:$J$68,'VRN - VRN a VON stavby'!$C$74:$K$190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57" i="4"/>
  <c r="BH157" i="4"/>
  <c r="BG157" i="4"/>
  <c r="BF157" i="4"/>
  <c r="T157" i="4"/>
  <c r="R157" i="4"/>
  <c r="R150" i="4" s="1"/>
  <c r="P157" i="4"/>
  <c r="BI151" i="4"/>
  <c r="BH151" i="4"/>
  <c r="BG151" i="4"/>
  <c r="BF151" i="4"/>
  <c r="T151" i="4"/>
  <c r="T150" i="4" s="1"/>
  <c r="R151" i="4"/>
  <c r="P151" i="4"/>
  <c r="P150" i="4" s="1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T135" i="4"/>
  <c r="R136" i="4"/>
  <c r="R135" i="4"/>
  <c r="P136" i="4"/>
  <c r="P135" i="4"/>
  <c r="BI130" i="4"/>
  <c r="BH130" i="4"/>
  <c r="BG130" i="4"/>
  <c r="BF130" i="4"/>
  <c r="T130" i="4"/>
  <c r="R130" i="4"/>
  <c r="P130" i="4"/>
  <c r="BI124" i="4"/>
  <c r="BH124" i="4"/>
  <c r="BG124" i="4"/>
  <c r="BF124" i="4"/>
  <c r="T124" i="4"/>
  <c r="R124" i="4"/>
  <c r="P124" i="4"/>
  <c r="BI119" i="4"/>
  <c r="BH119" i="4"/>
  <c r="BG119" i="4"/>
  <c r="BF119" i="4"/>
  <c r="T119" i="4"/>
  <c r="T118" i="4"/>
  <c r="R119" i="4"/>
  <c r="R118" i="4"/>
  <c r="P119" i="4"/>
  <c r="P118" i="4"/>
  <c r="BI113" i="4"/>
  <c r="BH113" i="4"/>
  <c r="BG113" i="4"/>
  <c r="BF113" i="4"/>
  <c r="T113" i="4"/>
  <c r="R113" i="4"/>
  <c r="P113" i="4"/>
  <c r="BI109" i="4"/>
  <c r="BH109" i="4"/>
  <c r="BG109" i="4"/>
  <c r="BF109" i="4"/>
  <c r="T109" i="4"/>
  <c r="R109" i="4"/>
  <c r="P109" i="4"/>
  <c r="BI105" i="4"/>
  <c r="BH105" i="4"/>
  <c r="BG105" i="4"/>
  <c r="BF105" i="4"/>
  <c r="T105" i="4"/>
  <c r="R105" i="4"/>
  <c r="P105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BI89" i="4"/>
  <c r="BH89" i="4"/>
  <c r="BG89" i="4"/>
  <c r="BF89" i="4"/>
  <c r="T89" i="4"/>
  <c r="R89" i="4"/>
  <c r="P89" i="4"/>
  <c r="J83" i="4"/>
  <c r="F83" i="4"/>
  <c r="F81" i="4"/>
  <c r="E79" i="4"/>
  <c r="J54" i="4"/>
  <c r="F54" i="4"/>
  <c r="F52" i="4"/>
  <c r="E50" i="4"/>
  <c r="J24" i="4"/>
  <c r="E24" i="4"/>
  <c r="J84" i="4"/>
  <c r="J23" i="4"/>
  <c r="J18" i="4"/>
  <c r="E18" i="4"/>
  <c r="F84" i="4" s="1"/>
  <c r="J17" i="4"/>
  <c r="J12" i="4"/>
  <c r="J52" i="4" s="1"/>
  <c r="E7" i="4"/>
  <c r="E77" i="4" s="1"/>
  <c r="J37" i="3"/>
  <c r="J36" i="3"/>
  <c r="AY56" i="1"/>
  <c r="J35" i="3"/>
  <c r="AX56" i="1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9" i="3"/>
  <c r="BH179" i="3"/>
  <c r="BG179" i="3"/>
  <c r="BF179" i="3"/>
  <c r="T179" i="3"/>
  <c r="R179" i="3"/>
  <c r="P179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49" i="3"/>
  <c r="BH149" i="3"/>
  <c r="BG149" i="3"/>
  <c r="BF149" i="3"/>
  <c r="T149" i="3"/>
  <c r="T148" i="3" s="1"/>
  <c r="R149" i="3"/>
  <c r="R148" i="3"/>
  <c r="P149" i="3"/>
  <c r="P148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6" i="3"/>
  <c r="BH106" i="3"/>
  <c r="BG106" i="3"/>
  <c r="BF106" i="3"/>
  <c r="T106" i="3"/>
  <c r="R106" i="3"/>
  <c r="P106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89" i="3"/>
  <c r="BH89" i="3"/>
  <c r="BG89" i="3"/>
  <c r="BF89" i="3"/>
  <c r="T89" i="3"/>
  <c r="R89" i="3"/>
  <c r="P89" i="3"/>
  <c r="J82" i="3"/>
  <c r="F82" i="3"/>
  <c r="F80" i="3"/>
  <c r="E78" i="3"/>
  <c r="J54" i="3"/>
  <c r="F54" i="3"/>
  <c r="F52" i="3"/>
  <c r="E50" i="3"/>
  <c r="J24" i="3"/>
  <c r="E24" i="3"/>
  <c r="J83" i="3" s="1"/>
  <c r="J23" i="3"/>
  <c r="J18" i="3"/>
  <c r="E18" i="3"/>
  <c r="F83" i="3"/>
  <c r="J17" i="3"/>
  <c r="J12" i="3"/>
  <c r="J52" i="3" s="1"/>
  <c r="E7" i="3"/>
  <c r="E48" i="3" s="1"/>
  <c r="J37" i="2"/>
  <c r="J36" i="2"/>
  <c r="AY55" i="1" s="1"/>
  <c r="J35" i="2"/>
  <c r="AX55" i="1"/>
  <c r="BI760" i="2"/>
  <c r="BH760" i="2"/>
  <c r="BG760" i="2"/>
  <c r="BF760" i="2"/>
  <c r="T760" i="2"/>
  <c r="R760" i="2"/>
  <c r="P760" i="2"/>
  <c r="BI752" i="2"/>
  <c r="BH752" i="2"/>
  <c r="BG752" i="2"/>
  <c r="BF752" i="2"/>
  <c r="T752" i="2"/>
  <c r="R752" i="2"/>
  <c r="P752" i="2"/>
  <c r="BI750" i="2"/>
  <c r="BH750" i="2"/>
  <c r="BG750" i="2"/>
  <c r="BF750" i="2"/>
  <c r="T750" i="2"/>
  <c r="R750" i="2"/>
  <c r="P750" i="2"/>
  <c r="BI745" i="2"/>
  <c r="BH745" i="2"/>
  <c r="BG745" i="2"/>
  <c r="BF745" i="2"/>
  <c r="T745" i="2"/>
  <c r="R745" i="2"/>
  <c r="P745" i="2"/>
  <c r="BI741" i="2"/>
  <c r="BH741" i="2"/>
  <c r="BG741" i="2"/>
  <c r="BF741" i="2"/>
  <c r="T741" i="2"/>
  <c r="R741" i="2"/>
  <c r="P741" i="2"/>
  <c r="BI737" i="2"/>
  <c r="BH737" i="2"/>
  <c r="BG737" i="2"/>
  <c r="BF737" i="2"/>
  <c r="T737" i="2"/>
  <c r="R737" i="2"/>
  <c r="P737" i="2"/>
  <c r="BI733" i="2"/>
  <c r="BH733" i="2"/>
  <c r="BG733" i="2"/>
  <c r="BF733" i="2"/>
  <c r="T733" i="2"/>
  <c r="R733" i="2"/>
  <c r="P733" i="2"/>
  <c r="BI726" i="2"/>
  <c r="BH726" i="2"/>
  <c r="BG726" i="2"/>
  <c r="BF726" i="2"/>
  <c r="T726" i="2"/>
  <c r="R726" i="2"/>
  <c r="P726" i="2"/>
  <c r="BI719" i="2"/>
  <c r="BH719" i="2"/>
  <c r="BG719" i="2"/>
  <c r="BF719" i="2"/>
  <c r="T719" i="2"/>
  <c r="R719" i="2"/>
  <c r="P719" i="2"/>
  <c r="BI712" i="2"/>
  <c r="BH712" i="2"/>
  <c r="BG712" i="2"/>
  <c r="BF712" i="2"/>
  <c r="T712" i="2"/>
  <c r="R712" i="2"/>
  <c r="P712" i="2"/>
  <c r="BI705" i="2"/>
  <c r="BH705" i="2"/>
  <c r="BG705" i="2"/>
  <c r="BF705" i="2"/>
  <c r="T705" i="2"/>
  <c r="R705" i="2"/>
  <c r="P705" i="2"/>
  <c r="BI701" i="2"/>
  <c r="BH701" i="2"/>
  <c r="BG701" i="2"/>
  <c r="BF701" i="2"/>
  <c r="T701" i="2"/>
  <c r="R701" i="2"/>
  <c r="P701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5" i="2"/>
  <c r="BH685" i="2"/>
  <c r="BG685" i="2"/>
  <c r="BF685" i="2"/>
  <c r="T685" i="2"/>
  <c r="R685" i="2"/>
  <c r="P685" i="2"/>
  <c r="BI682" i="2"/>
  <c r="BH682" i="2"/>
  <c r="BG682" i="2"/>
  <c r="BF682" i="2"/>
  <c r="T682" i="2"/>
  <c r="R682" i="2"/>
  <c r="P682" i="2"/>
  <c r="BI672" i="2"/>
  <c r="BH672" i="2"/>
  <c r="BG672" i="2"/>
  <c r="BF672" i="2"/>
  <c r="T672" i="2"/>
  <c r="R672" i="2"/>
  <c r="P672" i="2"/>
  <c r="BI669" i="2"/>
  <c r="BH669" i="2"/>
  <c r="BG669" i="2"/>
  <c r="BF669" i="2"/>
  <c r="T669" i="2"/>
  <c r="R669" i="2"/>
  <c r="P669" i="2"/>
  <c r="BI666" i="2"/>
  <c r="BH666" i="2"/>
  <c r="BG666" i="2"/>
  <c r="BF666" i="2"/>
  <c r="T666" i="2"/>
  <c r="R666" i="2"/>
  <c r="P666" i="2"/>
  <c r="BI662" i="2"/>
  <c r="BH662" i="2"/>
  <c r="BG662" i="2"/>
  <c r="BF662" i="2"/>
  <c r="T662" i="2"/>
  <c r="R662" i="2"/>
  <c r="P662" i="2"/>
  <c r="BI655" i="2"/>
  <c r="BH655" i="2"/>
  <c r="BG655" i="2"/>
  <c r="BF655" i="2"/>
  <c r="T655" i="2"/>
  <c r="R655" i="2"/>
  <c r="P655" i="2"/>
  <c r="BI648" i="2"/>
  <c r="BH648" i="2"/>
  <c r="BG648" i="2"/>
  <c r="BF648" i="2"/>
  <c r="T648" i="2"/>
  <c r="R648" i="2"/>
  <c r="P648" i="2"/>
  <c r="BI645" i="2"/>
  <c r="BH645" i="2"/>
  <c r="BG645" i="2"/>
  <c r="BF645" i="2"/>
  <c r="T645" i="2"/>
  <c r="R645" i="2"/>
  <c r="P645" i="2"/>
  <c r="BI638" i="2"/>
  <c r="BH638" i="2"/>
  <c r="BG638" i="2"/>
  <c r="BF638" i="2"/>
  <c r="T638" i="2"/>
  <c r="R638" i="2"/>
  <c r="P638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2" i="2"/>
  <c r="BH622" i="2"/>
  <c r="BG622" i="2"/>
  <c r="BF622" i="2"/>
  <c r="T622" i="2"/>
  <c r="R622" i="2"/>
  <c r="P622" i="2"/>
  <c r="BI619" i="2"/>
  <c r="BH619" i="2"/>
  <c r="BG619" i="2"/>
  <c r="BF619" i="2"/>
  <c r="T619" i="2"/>
  <c r="R619" i="2"/>
  <c r="P619" i="2"/>
  <c r="BI609" i="2"/>
  <c r="BH609" i="2"/>
  <c r="BG609" i="2"/>
  <c r="BF609" i="2"/>
  <c r="T609" i="2"/>
  <c r="R609" i="2"/>
  <c r="P609" i="2"/>
  <c r="BI603" i="2"/>
  <c r="BH603" i="2"/>
  <c r="BG603" i="2"/>
  <c r="BF603" i="2"/>
  <c r="T603" i="2"/>
  <c r="R603" i="2"/>
  <c r="P603" i="2"/>
  <c r="BI599" i="2"/>
  <c r="BH599" i="2"/>
  <c r="BG599" i="2"/>
  <c r="BF599" i="2"/>
  <c r="T599" i="2"/>
  <c r="T598" i="2" s="1"/>
  <c r="R599" i="2"/>
  <c r="R598" i="2"/>
  <c r="P599" i="2"/>
  <c r="P598" i="2" s="1"/>
  <c r="BI593" i="2"/>
  <c r="BH593" i="2"/>
  <c r="BG593" i="2"/>
  <c r="BF593" i="2"/>
  <c r="T593" i="2"/>
  <c r="R593" i="2"/>
  <c r="P593" i="2"/>
  <c r="BI589" i="2"/>
  <c r="BH589" i="2"/>
  <c r="BG589" i="2"/>
  <c r="BF589" i="2"/>
  <c r="T589" i="2"/>
  <c r="R589" i="2"/>
  <c r="P589" i="2"/>
  <c r="BI585" i="2"/>
  <c r="BH585" i="2"/>
  <c r="BG585" i="2"/>
  <c r="BF585" i="2"/>
  <c r="T585" i="2"/>
  <c r="R585" i="2"/>
  <c r="P585" i="2"/>
  <c r="BI580" i="2"/>
  <c r="BH580" i="2"/>
  <c r="BG580" i="2"/>
  <c r="BF580" i="2"/>
  <c r="T580" i="2"/>
  <c r="R580" i="2"/>
  <c r="P580" i="2"/>
  <c r="BI576" i="2"/>
  <c r="BH576" i="2"/>
  <c r="BG576" i="2"/>
  <c r="BF576" i="2"/>
  <c r="T576" i="2"/>
  <c r="R576" i="2"/>
  <c r="P576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3" i="2"/>
  <c r="BH563" i="2"/>
  <c r="BG563" i="2"/>
  <c r="BF563" i="2"/>
  <c r="T563" i="2"/>
  <c r="R563" i="2"/>
  <c r="P563" i="2"/>
  <c r="BI558" i="2"/>
  <c r="BH558" i="2"/>
  <c r="BG558" i="2"/>
  <c r="BF558" i="2"/>
  <c r="T558" i="2"/>
  <c r="R558" i="2"/>
  <c r="P558" i="2"/>
  <c r="BI552" i="2"/>
  <c r="BH552" i="2"/>
  <c r="BG552" i="2"/>
  <c r="BF552" i="2"/>
  <c r="T552" i="2"/>
  <c r="R552" i="2"/>
  <c r="P552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7" i="2"/>
  <c r="BH537" i="2"/>
  <c r="BG537" i="2"/>
  <c r="BF537" i="2"/>
  <c r="T537" i="2"/>
  <c r="R537" i="2"/>
  <c r="P537" i="2"/>
  <c r="BI530" i="2"/>
  <c r="BH530" i="2"/>
  <c r="BG530" i="2"/>
  <c r="BF530" i="2"/>
  <c r="T530" i="2"/>
  <c r="R530" i="2"/>
  <c r="P530" i="2"/>
  <c r="BI524" i="2"/>
  <c r="BH524" i="2"/>
  <c r="BG524" i="2"/>
  <c r="BF524" i="2"/>
  <c r="T524" i="2"/>
  <c r="R524" i="2"/>
  <c r="P524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0" i="2"/>
  <c r="BH510" i="2"/>
  <c r="BG510" i="2"/>
  <c r="BF510" i="2"/>
  <c r="T510" i="2"/>
  <c r="R510" i="2"/>
  <c r="P510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499" i="2"/>
  <c r="BH499" i="2"/>
  <c r="BG499" i="2"/>
  <c r="BF499" i="2"/>
  <c r="T499" i="2"/>
  <c r="R499" i="2"/>
  <c r="P499" i="2"/>
  <c r="BI496" i="2"/>
  <c r="BH496" i="2"/>
  <c r="BG496" i="2"/>
  <c r="BF496" i="2"/>
  <c r="T496" i="2"/>
  <c r="R496" i="2"/>
  <c r="P496" i="2"/>
  <c r="BI492" i="2"/>
  <c r="BH492" i="2"/>
  <c r="BG492" i="2"/>
  <c r="BF492" i="2"/>
  <c r="T492" i="2"/>
  <c r="R492" i="2"/>
  <c r="P492" i="2"/>
  <c r="BI487" i="2"/>
  <c r="BH487" i="2"/>
  <c r="BG487" i="2"/>
  <c r="BF487" i="2"/>
  <c r="T487" i="2"/>
  <c r="R487" i="2"/>
  <c r="P487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4" i="2"/>
  <c r="BH474" i="2"/>
  <c r="BG474" i="2"/>
  <c r="BF474" i="2"/>
  <c r="T474" i="2"/>
  <c r="R474" i="2"/>
  <c r="P474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37" i="2"/>
  <c r="BH437" i="2"/>
  <c r="BG437" i="2"/>
  <c r="BF437" i="2"/>
  <c r="T437" i="2"/>
  <c r="R437" i="2"/>
  <c r="P437" i="2"/>
  <c r="BI431" i="2"/>
  <c r="BH431" i="2"/>
  <c r="BG431" i="2"/>
  <c r="BF431" i="2"/>
  <c r="T431" i="2"/>
  <c r="R431" i="2"/>
  <c r="P431" i="2"/>
  <c r="BI424" i="2"/>
  <c r="BH424" i="2"/>
  <c r="BG424" i="2"/>
  <c r="BF424" i="2"/>
  <c r="T424" i="2"/>
  <c r="R424" i="2"/>
  <c r="P424" i="2"/>
  <c r="BI418" i="2"/>
  <c r="BH418" i="2"/>
  <c r="BG418" i="2"/>
  <c r="BF418" i="2"/>
  <c r="T418" i="2"/>
  <c r="R418" i="2"/>
  <c r="P418" i="2"/>
  <c r="BI411" i="2"/>
  <c r="BH411" i="2"/>
  <c r="BG411" i="2"/>
  <c r="BF411" i="2"/>
  <c r="T411" i="2"/>
  <c r="R411" i="2"/>
  <c r="P411" i="2"/>
  <c r="BI403" i="2"/>
  <c r="BH403" i="2"/>
  <c r="BG403" i="2"/>
  <c r="BF403" i="2"/>
  <c r="T403" i="2"/>
  <c r="R403" i="2"/>
  <c r="P403" i="2"/>
  <c r="BI396" i="2"/>
  <c r="BH396" i="2"/>
  <c r="BG396" i="2"/>
  <c r="BF396" i="2"/>
  <c r="T396" i="2"/>
  <c r="R396" i="2"/>
  <c r="P396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76" i="2"/>
  <c r="BH376" i="2"/>
  <c r="BG376" i="2"/>
  <c r="BF376" i="2"/>
  <c r="T376" i="2"/>
  <c r="R376" i="2"/>
  <c r="P376" i="2"/>
  <c r="BI369" i="2"/>
  <c r="BH369" i="2"/>
  <c r="BG369" i="2"/>
  <c r="BF369" i="2"/>
  <c r="T369" i="2"/>
  <c r="R369" i="2"/>
  <c r="P369" i="2"/>
  <c r="BI359" i="2"/>
  <c r="BH359" i="2"/>
  <c r="BG359" i="2"/>
  <c r="BF359" i="2"/>
  <c r="T359" i="2"/>
  <c r="R359" i="2"/>
  <c r="P359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07" i="2"/>
  <c r="BH307" i="2"/>
  <c r="BG307" i="2"/>
  <c r="BF307" i="2"/>
  <c r="T307" i="2"/>
  <c r="R307" i="2"/>
  <c r="P307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6" i="2"/>
  <c r="BH236" i="2"/>
  <c r="BG236" i="2"/>
  <c r="BF236" i="2"/>
  <c r="T236" i="2"/>
  <c r="R236" i="2"/>
  <c r="P236" i="2"/>
  <c r="BI230" i="2"/>
  <c r="BH230" i="2"/>
  <c r="BG230" i="2"/>
  <c r="BF230" i="2"/>
  <c r="T230" i="2"/>
  <c r="R230" i="2"/>
  <c r="P230" i="2"/>
  <c r="BI224" i="2"/>
  <c r="BH224" i="2"/>
  <c r="BG224" i="2"/>
  <c r="BF224" i="2"/>
  <c r="T224" i="2"/>
  <c r="R224" i="2"/>
  <c r="P224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T195" i="2"/>
  <c r="R196" i="2"/>
  <c r="R195" i="2"/>
  <c r="P196" i="2"/>
  <c r="P195" i="2"/>
  <c r="BI192" i="2"/>
  <c r="BH192" i="2"/>
  <c r="BG192" i="2"/>
  <c r="BF192" i="2"/>
  <c r="T192" i="2"/>
  <c r="R192" i="2"/>
  <c r="P192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8" i="2"/>
  <c r="BH98" i="2"/>
  <c r="BG98" i="2"/>
  <c r="BF98" i="2"/>
  <c r="T98" i="2"/>
  <c r="R98" i="2"/>
  <c r="P98" i="2"/>
  <c r="J91" i="2"/>
  <c r="F91" i="2"/>
  <c r="F89" i="2"/>
  <c r="E87" i="2"/>
  <c r="J54" i="2"/>
  <c r="F54" i="2"/>
  <c r="F52" i="2"/>
  <c r="E50" i="2"/>
  <c r="J24" i="2"/>
  <c r="E24" i="2"/>
  <c r="J55" i="2"/>
  <c r="J23" i="2"/>
  <c r="J18" i="2"/>
  <c r="E18" i="2"/>
  <c r="F55" i="2" s="1"/>
  <c r="J17" i="2"/>
  <c r="J12" i="2"/>
  <c r="J89" i="2" s="1"/>
  <c r="E7" i="2"/>
  <c r="E48" i="2" s="1"/>
  <c r="L50" i="1"/>
  <c r="AM50" i="1"/>
  <c r="AM49" i="1"/>
  <c r="L49" i="1"/>
  <c r="AM47" i="1"/>
  <c r="L47" i="1"/>
  <c r="L45" i="1"/>
  <c r="L44" i="1"/>
  <c r="J752" i="2"/>
  <c r="J745" i="2"/>
  <c r="J733" i="2"/>
  <c r="J726" i="2"/>
  <c r="J712" i="2"/>
  <c r="BK701" i="2"/>
  <c r="BK689" i="2"/>
  <c r="BK682" i="2"/>
  <c r="BK666" i="2"/>
  <c r="BK648" i="2"/>
  <c r="J645" i="2"/>
  <c r="BK631" i="2"/>
  <c r="J619" i="2"/>
  <c r="BK580" i="2"/>
  <c r="J576" i="2"/>
  <c r="BK563" i="2"/>
  <c r="J558" i="2"/>
  <c r="J537" i="2"/>
  <c r="BK510" i="2"/>
  <c r="BK466" i="2"/>
  <c r="BK456" i="2"/>
  <c r="J446" i="2"/>
  <c r="BK424" i="2"/>
  <c r="J403" i="2"/>
  <c r="BK388" i="2"/>
  <c r="J376" i="2"/>
  <c r="J338" i="2"/>
  <c r="J326" i="2"/>
  <c r="BK285" i="2"/>
  <c r="BK264" i="2"/>
  <c r="J249" i="2"/>
  <c r="J243" i="2"/>
  <c r="J224" i="2"/>
  <c r="J217" i="2"/>
  <c r="BK209" i="2"/>
  <c r="BK186" i="2"/>
  <c r="BK171" i="2"/>
  <c r="BK157" i="2"/>
  <c r="J137" i="2"/>
  <c r="BK130" i="2"/>
  <c r="J760" i="2"/>
  <c r="BK745" i="2"/>
  <c r="J741" i="2"/>
  <c r="BK726" i="2"/>
  <c r="J719" i="2"/>
  <c r="J701" i="2"/>
  <c r="BK691" i="2"/>
  <c r="BK685" i="2"/>
  <c r="BK669" i="2"/>
  <c r="J648" i="2"/>
  <c r="J631" i="2"/>
  <c r="J622" i="2"/>
  <c r="J603" i="2"/>
  <c r="BK576" i="2"/>
  <c r="BK558" i="2"/>
  <c r="BK537" i="2"/>
  <c r="J520" i="2"/>
  <c r="BK505" i="2"/>
  <c r="J496" i="2"/>
  <c r="J492" i="2"/>
  <c r="J479" i="2"/>
  <c r="BK464" i="2"/>
  <c r="J456" i="2"/>
  <c r="BK444" i="2"/>
  <c r="BK437" i="2"/>
  <c r="BK411" i="2"/>
  <c r="BK382" i="2"/>
  <c r="BK376" i="2"/>
  <c r="J349" i="2"/>
  <c r="J346" i="2"/>
  <c r="J334" i="2"/>
  <c r="BK326" i="2"/>
  <c r="BK279" i="2"/>
  <c r="J258" i="2"/>
  <c r="J236" i="2"/>
  <c r="BK219" i="2"/>
  <c r="BK217" i="2"/>
  <c r="J183" i="2"/>
  <c r="J167" i="2"/>
  <c r="BK147" i="2"/>
  <c r="J109" i="2"/>
  <c r="J98" i="2"/>
  <c r="BK672" i="2"/>
  <c r="J599" i="2"/>
  <c r="J585" i="2"/>
  <c r="J504" i="2"/>
  <c r="BK496" i="2"/>
  <c r="BK479" i="2"/>
  <c r="J464" i="2"/>
  <c r="BK446" i="2"/>
  <c r="J437" i="2"/>
  <c r="BK178" i="2"/>
  <c r="BK137" i="2"/>
  <c r="J666" i="2"/>
  <c r="BK638" i="2"/>
  <c r="BK622" i="2"/>
  <c r="BK593" i="2"/>
  <c r="BK572" i="2"/>
  <c r="J542" i="2"/>
  <c r="BK520" i="2"/>
  <c r="J515" i="2"/>
  <c r="BK483" i="2"/>
  <c r="BK453" i="2"/>
  <c r="BK418" i="2"/>
  <c r="J411" i="2"/>
  <c r="BK369" i="2"/>
  <c r="BK349" i="2"/>
  <c r="BK330" i="2"/>
  <c r="J285" i="2"/>
  <c r="J279" i="2"/>
  <c r="BK249" i="2"/>
  <c r="J247" i="2"/>
  <c r="BK224" i="2"/>
  <c r="BK202" i="2"/>
  <c r="BK192" i="2"/>
  <c r="J171" i="2"/>
  <c r="BK167" i="2"/>
  <c r="J142" i="2"/>
  <c r="J130" i="2"/>
  <c r="J116" i="2"/>
  <c r="J104" i="2"/>
  <c r="AS54" i="1"/>
  <c r="J191" i="3"/>
  <c r="J179" i="3"/>
  <c r="J136" i="3"/>
  <c r="BK121" i="3"/>
  <c r="BK99" i="3"/>
  <c r="BK89" i="3"/>
  <c r="BK187" i="3"/>
  <c r="BK174" i="3"/>
  <c r="BK162" i="3"/>
  <c r="BK144" i="3"/>
  <c r="J131" i="3"/>
  <c r="BK130" i="3"/>
  <c r="BK111" i="3"/>
  <c r="J108" i="3"/>
  <c r="J99" i="3"/>
  <c r="J89" i="3"/>
  <c r="J156" i="3"/>
  <c r="BK131" i="3"/>
  <c r="BK94" i="3"/>
  <c r="J113" i="4"/>
  <c r="BK188" i="4"/>
  <c r="BK182" i="4"/>
  <c r="BK175" i="4"/>
  <c r="J166" i="4"/>
  <c r="J151" i="4"/>
  <c r="BK142" i="4"/>
  <c r="BK136" i="4"/>
  <c r="BK119" i="4"/>
  <c r="BK113" i="4"/>
  <c r="J105" i="4"/>
  <c r="J94" i="4"/>
  <c r="J188" i="4"/>
  <c r="J182" i="4"/>
  <c r="BK163" i="4"/>
  <c r="J142" i="4"/>
  <c r="J136" i="4"/>
  <c r="J119" i="4"/>
  <c r="BK105" i="4"/>
  <c r="J89" i="4"/>
  <c r="J175" i="4"/>
  <c r="BK151" i="4"/>
  <c r="BK89" i="4"/>
  <c r="J750" i="2"/>
  <c r="BK737" i="2"/>
  <c r="BK705" i="2"/>
  <c r="BK695" i="2"/>
  <c r="J669" i="2"/>
  <c r="BK655" i="2"/>
  <c r="J638" i="2"/>
  <c r="J593" i="2"/>
  <c r="J572" i="2"/>
  <c r="BK552" i="2"/>
  <c r="J530" i="2"/>
  <c r="J505" i="2"/>
  <c r="J453" i="2"/>
  <c r="J418" i="2"/>
  <c r="J382" i="2"/>
  <c r="BK346" i="2"/>
  <c r="J307" i="2"/>
  <c r="BK258" i="2"/>
  <c r="BK236" i="2"/>
  <c r="J213" i="2"/>
  <c r="BK196" i="2"/>
  <c r="BK162" i="2"/>
  <c r="BK142" i="2"/>
  <c r="J126" i="2"/>
  <c r="BK750" i="2"/>
  <c r="BK733" i="2"/>
  <c r="J705" i="2"/>
  <c r="J689" i="2"/>
  <c r="J672" i="2"/>
  <c r="BK645" i="2"/>
  <c r="BK609" i="2"/>
  <c r="J580" i="2"/>
  <c r="J547" i="2"/>
  <c r="BK524" i="2"/>
  <c r="BK504" i="2"/>
  <c r="BK487" i="2"/>
  <c r="J474" i="2"/>
  <c r="J459" i="2"/>
  <c r="J442" i="2"/>
  <c r="J388" i="2"/>
  <c r="BK359" i="2"/>
  <c r="J342" i="2"/>
  <c r="J322" i="2"/>
  <c r="J264" i="2"/>
  <c r="J230" i="2"/>
  <c r="J209" i="2"/>
  <c r="J157" i="2"/>
  <c r="BK116" i="2"/>
  <c r="J685" i="2"/>
  <c r="BK589" i="2"/>
  <c r="J563" i="2"/>
  <c r="J487" i="2"/>
  <c r="J466" i="2"/>
  <c r="J444" i="2"/>
  <c r="J196" i="2"/>
  <c r="BK121" i="2"/>
  <c r="J655" i="2"/>
  <c r="BK603" i="2"/>
  <c r="J552" i="2"/>
  <c r="J524" i="2"/>
  <c r="BK474" i="2"/>
  <c r="J424" i="2"/>
  <c r="BK403" i="2"/>
  <c r="BK342" i="2"/>
  <c r="BK322" i="2"/>
  <c r="BK257" i="2"/>
  <c r="BK230" i="2"/>
  <c r="BK213" i="2"/>
  <c r="J178" i="2"/>
  <c r="BK126" i="2"/>
  <c r="BK98" i="2"/>
  <c r="J183" i="3"/>
  <c r="J158" i="3"/>
  <c r="J121" i="3"/>
  <c r="J111" i="3"/>
  <c r="BK195" i="3"/>
  <c r="BK156" i="3"/>
  <c r="J117" i="3"/>
  <c r="BK98" i="3"/>
  <c r="BK183" i="3"/>
  <c r="J169" i="3"/>
  <c r="J149" i="3"/>
  <c r="BK136" i="3"/>
  <c r="J130" i="3"/>
  <c r="BK106" i="3"/>
  <c r="J94" i="3"/>
  <c r="BK169" i="3"/>
  <c r="BK117" i="3"/>
  <c r="J124" i="4"/>
  <c r="BK185" i="4"/>
  <c r="J169" i="4"/>
  <c r="J157" i="4"/>
  <c r="BK130" i="4"/>
  <c r="BK109" i="4"/>
  <c r="BK98" i="4"/>
  <c r="J185" i="4"/>
  <c r="BK166" i="4"/>
  <c r="BK139" i="4"/>
  <c r="J109" i="4"/>
  <c r="J179" i="4"/>
  <c r="BK94" i="4"/>
  <c r="BK760" i="2"/>
  <c r="BK741" i="2"/>
  <c r="BK719" i="2"/>
  <c r="J691" i="2"/>
  <c r="J662" i="2"/>
  <c r="BK628" i="2"/>
  <c r="BK585" i="2"/>
  <c r="J570" i="2"/>
  <c r="BK547" i="2"/>
  <c r="BK515" i="2"/>
  <c r="BK459" i="2"/>
  <c r="BK431" i="2"/>
  <c r="BK396" i="2"/>
  <c r="J359" i="2"/>
  <c r="J330" i="2"/>
  <c r="BK270" i="2"/>
  <c r="BK247" i="2"/>
  <c r="J219" i="2"/>
  <c r="J202" i="2"/>
  <c r="BK183" i="2"/>
  <c r="J147" i="2"/>
  <c r="BK752" i="2"/>
  <c r="J737" i="2"/>
  <c r="BK712" i="2"/>
  <c r="J695" i="2"/>
  <c r="J682" i="2"/>
  <c r="J628" i="2"/>
  <c r="BK599" i="2"/>
  <c r="BK542" i="2"/>
  <c r="J510" i="2"/>
  <c r="J499" i="2"/>
  <c r="J483" i="2"/>
  <c r="BK470" i="2"/>
  <c r="BK451" i="2"/>
  <c r="J431" i="2"/>
  <c r="J369" i="2"/>
  <c r="BK338" i="2"/>
  <c r="BK307" i="2"/>
  <c r="J257" i="2"/>
  <c r="J192" i="2"/>
  <c r="J153" i="2"/>
  <c r="BK104" i="2"/>
  <c r="J609" i="2"/>
  <c r="BK570" i="2"/>
  <c r="BK499" i="2"/>
  <c r="J470" i="2"/>
  <c r="BK442" i="2"/>
  <c r="BK153" i="2"/>
  <c r="BK662" i="2"/>
  <c r="BK619" i="2"/>
  <c r="J589" i="2"/>
  <c r="BK530" i="2"/>
  <c r="BK492" i="2"/>
  <c r="J451" i="2"/>
  <c r="J396" i="2"/>
  <c r="BK334" i="2"/>
  <c r="J270" i="2"/>
  <c r="BK243" i="2"/>
  <c r="J186" i="2"/>
  <c r="J162" i="2"/>
  <c r="J121" i="2"/>
  <c r="BK109" i="2"/>
  <c r="J195" i="3"/>
  <c r="J162" i="3"/>
  <c r="J144" i="3"/>
  <c r="J98" i="3"/>
  <c r="J187" i="3"/>
  <c r="J140" i="3"/>
  <c r="J106" i="3"/>
  <c r="BK191" i="3"/>
  <c r="BK179" i="3"/>
  <c r="BK158" i="3"/>
  <c r="BK140" i="3"/>
  <c r="BK108" i="3"/>
  <c r="BK102" i="3"/>
  <c r="J174" i="3"/>
  <c r="BK149" i="3"/>
  <c r="J102" i="3"/>
  <c r="BK169" i="4"/>
  <c r="J98" i="4"/>
  <c r="BK179" i="4"/>
  <c r="J163" i="4"/>
  <c r="J139" i="4"/>
  <c r="BK124" i="4"/>
  <c r="J101" i="4"/>
  <c r="BK172" i="4"/>
  <c r="BK157" i="4"/>
  <c r="J130" i="4"/>
  <c r="BK101" i="4"/>
  <c r="J172" i="4"/>
  <c r="P97" i="2" l="1"/>
  <c r="BK201" i="2"/>
  <c r="J201" i="2" s="1"/>
  <c r="J63" i="2" s="1"/>
  <c r="R201" i="2"/>
  <c r="P263" i="2"/>
  <c r="P441" i="2"/>
  <c r="BK478" i="2"/>
  <c r="J478" i="2" s="1"/>
  <c r="J66" i="2" s="1"/>
  <c r="T478" i="2"/>
  <c r="T491" i="2"/>
  <c r="T569" i="2"/>
  <c r="R602" i="2"/>
  <c r="R601" i="2" s="1"/>
  <c r="BK684" i="2"/>
  <c r="J684" i="2"/>
  <c r="J72" i="2"/>
  <c r="R684" i="2"/>
  <c r="T684" i="2"/>
  <c r="R690" i="2"/>
  <c r="BK744" i="2"/>
  <c r="J744" i="2"/>
  <c r="J75" i="2"/>
  <c r="T744" i="2"/>
  <c r="T743" i="2"/>
  <c r="T88" i="3"/>
  <c r="T110" i="3"/>
  <c r="T129" i="3"/>
  <c r="R155" i="3"/>
  <c r="P168" i="3"/>
  <c r="R93" i="4"/>
  <c r="P123" i="4"/>
  <c r="P88" i="4" s="1"/>
  <c r="P87" i="4" s="1"/>
  <c r="AU57" i="1" s="1"/>
  <c r="P138" i="4"/>
  <c r="P162" i="4"/>
  <c r="R97" i="2"/>
  <c r="P201" i="2"/>
  <c r="T201" i="2"/>
  <c r="T263" i="2"/>
  <c r="R441" i="2"/>
  <c r="P478" i="2"/>
  <c r="R478" i="2"/>
  <c r="P491" i="2"/>
  <c r="P569" i="2"/>
  <c r="P602" i="2"/>
  <c r="P88" i="3"/>
  <c r="BK110" i="3"/>
  <c r="J110" i="3" s="1"/>
  <c r="J62" i="3" s="1"/>
  <c r="R110" i="3"/>
  <c r="R129" i="3"/>
  <c r="P155" i="3"/>
  <c r="T155" i="3"/>
  <c r="R168" i="3"/>
  <c r="T93" i="4"/>
  <c r="BK123" i="4"/>
  <c r="J123" i="4" s="1"/>
  <c r="J63" i="4" s="1"/>
  <c r="R123" i="4"/>
  <c r="T138" i="4"/>
  <c r="R162" i="4"/>
  <c r="BK97" i="2"/>
  <c r="T97" i="2"/>
  <c r="BK263" i="2"/>
  <c r="J263" i="2" s="1"/>
  <c r="J64" i="2" s="1"/>
  <c r="R263" i="2"/>
  <c r="BK441" i="2"/>
  <c r="J441" i="2" s="1"/>
  <c r="J65" i="2" s="1"/>
  <c r="T441" i="2"/>
  <c r="BK491" i="2"/>
  <c r="J491" i="2"/>
  <c r="J67" i="2"/>
  <c r="R491" i="2"/>
  <c r="BK569" i="2"/>
  <c r="J569" i="2" s="1"/>
  <c r="J68" i="2" s="1"/>
  <c r="R569" i="2"/>
  <c r="BK602" i="2"/>
  <c r="J602" i="2" s="1"/>
  <c r="J71" i="2" s="1"/>
  <c r="T602" i="2"/>
  <c r="T601" i="2" s="1"/>
  <c r="P684" i="2"/>
  <c r="BK690" i="2"/>
  <c r="J690" i="2" s="1"/>
  <c r="J73" i="2" s="1"/>
  <c r="P690" i="2"/>
  <c r="T690" i="2"/>
  <c r="P744" i="2"/>
  <c r="P743" i="2"/>
  <c r="R744" i="2"/>
  <c r="R743" i="2" s="1"/>
  <c r="BK88" i="3"/>
  <c r="J88" i="3" s="1"/>
  <c r="J61" i="3" s="1"/>
  <c r="R88" i="3"/>
  <c r="R87" i="3" s="1"/>
  <c r="R86" i="3" s="1"/>
  <c r="P110" i="3"/>
  <c r="BK129" i="3"/>
  <c r="J129" i="3"/>
  <c r="J63" i="3"/>
  <c r="P129" i="3"/>
  <c r="BK155" i="3"/>
  <c r="J155" i="3" s="1"/>
  <c r="J65" i="3" s="1"/>
  <c r="BK168" i="3"/>
  <c r="J168" i="3"/>
  <c r="J66" i="3" s="1"/>
  <c r="T168" i="3"/>
  <c r="BK93" i="4"/>
  <c r="J93" i="4"/>
  <c r="J61" i="4"/>
  <c r="P93" i="4"/>
  <c r="T123" i="4"/>
  <c r="BK138" i="4"/>
  <c r="J138" i="4"/>
  <c r="J65" i="4" s="1"/>
  <c r="R138" i="4"/>
  <c r="R88" i="4" s="1"/>
  <c r="R87" i="4" s="1"/>
  <c r="BK162" i="4"/>
  <c r="J162" i="4"/>
  <c r="J67" i="4"/>
  <c r="T162" i="4"/>
  <c r="T88" i="4" s="1"/>
  <c r="T87" i="4" s="1"/>
  <c r="BK135" i="4"/>
  <c r="J135" i="4" s="1"/>
  <c r="J64" i="4" s="1"/>
  <c r="BK150" i="4"/>
  <c r="J150" i="4"/>
  <c r="J66" i="4"/>
  <c r="BK598" i="2"/>
  <c r="J598" i="2"/>
  <c r="J69" i="2"/>
  <c r="BK195" i="2"/>
  <c r="J195" i="2"/>
  <c r="J62" i="2"/>
  <c r="BK148" i="3"/>
  <c r="J148" i="3" s="1"/>
  <c r="J64" i="3" s="1"/>
  <c r="BK118" i="4"/>
  <c r="J118" i="4"/>
  <c r="J62" i="4"/>
  <c r="E48" i="4"/>
  <c r="J55" i="4"/>
  <c r="J81" i="4"/>
  <c r="BE98" i="4"/>
  <c r="BE101" i="4"/>
  <c r="BE136" i="4"/>
  <c r="BE169" i="4"/>
  <c r="BE109" i="4"/>
  <c r="BE142" i="4"/>
  <c r="BE172" i="4"/>
  <c r="BE179" i="4"/>
  <c r="BK87" i="3"/>
  <c r="J87" i="3" s="1"/>
  <c r="J60" i="3" s="1"/>
  <c r="F55" i="4"/>
  <c r="BE89" i="4"/>
  <c r="BE113" i="4"/>
  <c r="BE119" i="4"/>
  <c r="BE124" i="4"/>
  <c r="BE130" i="4"/>
  <c r="BE139" i="4"/>
  <c r="BE157" i="4"/>
  <c r="BE163" i="4"/>
  <c r="BE166" i="4"/>
  <c r="BE175" i="4"/>
  <c r="BE182" i="4"/>
  <c r="BE185" i="4"/>
  <c r="BE94" i="4"/>
  <c r="BE105" i="4"/>
  <c r="BE151" i="4"/>
  <c r="BE188" i="4"/>
  <c r="J97" i="2"/>
  <c r="J61" i="2" s="1"/>
  <c r="F55" i="3"/>
  <c r="J80" i="3"/>
  <c r="BE136" i="3"/>
  <c r="J55" i="3"/>
  <c r="E76" i="3"/>
  <c r="BE98" i="3"/>
  <c r="BE102" i="3"/>
  <c r="BE106" i="3"/>
  <c r="BE111" i="3"/>
  <c r="BE121" i="3"/>
  <c r="BE130" i="3"/>
  <c r="BE144" i="3"/>
  <c r="BE149" i="3"/>
  <c r="BE187" i="3"/>
  <c r="BE191" i="3"/>
  <c r="BE195" i="3"/>
  <c r="BK743" i="2"/>
  <c r="J743" i="2"/>
  <c r="J74" i="2" s="1"/>
  <c r="BE94" i="3"/>
  <c r="BE131" i="3"/>
  <c r="BE158" i="3"/>
  <c r="BE162" i="3"/>
  <c r="BE169" i="3"/>
  <c r="BE174" i="3"/>
  <c r="BE183" i="3"/>
  <c r="BE89" i="3"/>
  <c r="BE99" i="3"/>
  <c r="BE108" i="3"/>
  <c r="BE117" i="3"/>
  <c r="BE140" i="3"/>
  <c r="BE156" i="3"/>
  <c r="BE179" i="3"/>
  <c r="E85" i="2"/>
  <c r="J92" i="2"/>
  <c r="BE130" i="2"/>
  <c r="BE178" i="2"/>
  <c r="BE196" i="2"/>
  <c r="BE224" i="2"/>
  <c r="BE236" i="2"/>
  <c r="BE247" i="2"/>
  <c r="BE264" i="2"/>
  <c r="BE307" i="2"/>
  <c r="BE326" i="2"/>
  <c r="BE330" i="2"/>
  <c r="BE338" i="2"/>
  <c r="BE346" i="2"/>
  <c r="BE382" i="2"/>
  <c r="BE396" i="2"/>
  <c r="BE411" i="2"/>
  <c r="BE437" i="2"/>
  <c r="BE442" i="2"/>
  <c r="BE444" i="2"/>
  <c r="BE456" i="2"/>
  <c r="BE464" i="2"/>
  <c r="BE466" i="2"/>
  <c r="BE499" i="2"/>
  <c r="BE558" i="2"/>
  <c r="BE580" i="2"/>
  <c r="BE609" i="2"/>
  <c r="BE628" i="2"/>
  <c r="BE645" i="2"/>
  <c r="F92" i="2"/>
  <c r="BE104" i="2"/>
  <c r="BE126" i="2"/>
  <c r="BE142" i="2"/>
  <c r="BE147" i="2"/>
  <c r="BE157" i="2"/>
  <c r="BE167" i="2"/>
  <c r="BE183" i="2"/>
  <c r="BE186" i="2"/>
  <c r="BE453" i="2"/>
  <c r="BE505" i="2"/>
  <c r="BE510" i="2"/>
  <c r="BE520" i="2"/>
  <c r="BE530" i="2"/>
  <c r="BE537" i="2"/>
  <c r="BE542" i="2"/>
  <c r="BE547" i="2"/>
  <c r="BE552" i="2"/>
  <c r="BE572" i="2"/>
  <c r="BE576" i="2"/>
  <c r="BE593" i="2"/>
  <c r="BE619" i="2"/>
  <c r="BE622" i="2"/>
  <c r="BE631" i="2"/>
  <c r="BE638" i="2"/>
  <c r="BE648" i="2"/>
  <c r="BE666" i="2"/>
  <c r="BE121" i="2"/>
  <c r="BE137" i="2"/>
  <c r="BE162" i="2"/>
  <c r="BE202" i="2"/>
  <c r="BE209" i="2"/>
  <c r="BE213" i="2"/>
  <c r="BE217" i="2"/>
  <c r="BE249" i="2"/>
  <c r="BE258" i="2"/>
  <c r="BE270" i="2"/>
  <c r="BE285" i="2"/>
  <c r="BE322" i="2"/>
  <c r="BE359" i="2"/>
  <c r="BE376" i="2"/>
  <c r="BE403" i="2"/>
  <c r="BE424" i="2"/>
  <c r="BE431" i="2"/>
  <c r="BE446" i="2"/>
  <c r="BE451" i="2"/>
  <c r="BE515" i="2"/>
  <c r="BE563" i="2"/>
  <c r="BE570" i="2"/>
  <c r="BE585" i="2"/>
  <c r="BE589" i="2"/>
  <c r="BE655" i="2"/>
  <c r="BE662" i="2"/>
  <c r="BE682" i="2"/>
  <c r="BE691" i="2"/>
  <c r="BE701" i="2"/>
  <c r="BE705" i="2"/>
  <c r="BE719" i="2"/>
  <c r="BE726" i="2"/>
  <c r="BE733" i="2"/>
  <c r="BE745" i="2"/>
  <c r="BE750" i="2"/>
  <c r="BE760" i="2"/>
  <c r="J52" i="2"/>
  <c r="BE98" i="2"/>
  <c r="BE109" i="2"/>
  <c r="BE116" i="2"/>
  <c r="BE153" i="2"/>
  <c r="BE171" i="2"/>
  <c r="BE192" i="2"/>
  <c r="BE219" i="2"/>
  <c r="BE230" i="2"/>
  <c r="BE243" i="2"/>
  <c r="BE257" i="2"/>
  <c r="BE279" i="2"/>
  <c r="BE334" i="2"/>
  <c r="BE342" i="2"/>
  <c r="BE349" i="2"/>
  <c r="BE369" i="2"/>
  <c r="BE388" i="2"/>
  <c r="BE418" i="2"/>
  <c r="BE459" i="2"/>
  <c r="BE470" i="2"/>
  <c r="BE474" i="2"/>
  <c r="BE479" i="2"/>
  <c r="BE483" i="2"/>
  <c r="BE487" i="2"/>
  <c r="BE492" i="2"/>
  <c r="BE496" i="2"/>
  <c r="BE504" i="2"/>
  <c r="BE524" i="2"/>
  <c r="BE599" i="2"/>
  <c r="BE603" i="2"/>
  <c r="BE669" i="2"/>
  <c r="BE672" i="2"/>
  <c r="BE685" i="2"/>
  <c r="BE689" i="2"/>
  <c r="BE695" i="2"/>
  <c r="BE712" i="2"/>
  <c r="BE737" i="2"/>
  <c r="BE741" i="2"/>
  <c r="BE752" i="2"/>
  <c r="J34" i="2"/>
  <c r="AW55" i="1" s="1"/>
  <c r="J34" i="3"/>
  <c r="AW56" i="1" s="1"/>
  <c r="F34" i="3"/>
  <c r="BA56" i="1" s="1"/>
  <c r="J34" i="4"/>
  <c r="AW57" i="1"/>
  <c r="F36" i="2"/>
  <c r="BC55" i="1"/>
  <c r="F35" i="3"/>
  <c r="BB56" i="1" s="1"/>
  <c r="F37" i="4"/>
  <c r="BD57" i="1" s="1"/>
  <c r="F36" i="4"/>
  <c r="BC57" i="1"/>
  <c r="F37" i="2"/>
  <c r="BD55" i="1" s="1"/>
  <c r="F35" i="4"/>
  <c r="BB57" i="1"/>
  <c r="F35" i="2"/>
  <c r="BB55" i="1" s="1"/>
  <c r="F34" i="2"/>
  <c r="BA55" i="1" s="1"/>
  <c r="F36" i="3"/>
  <c r="BC56" i="1" s="1"/>
  <c r="F37" i="3"/>
  <c r="BD56" i="1"/>
  <c r="F34" i="4"/>
  <c r="BA57" i="1" s="1"/>
  <c r="BK601" i="2" l="1"/>
  <c r="J601" i="2" s="1"/>
  <c r="J70" i="2" s="1"/>
  <c r="P87" i="3"/>
  <c r="P86" i="3"/>
  <c r="AU56" i="1" s="1"/>
  <c r="T96" i="2"/>
  <c r="T95" i="2"/>
  <c r="R96" i="2"/>
  <c r="R95" i="2"/>
  <c r="T87" i="3"/>
  <c r="T86" i="3" s="1"/>
  <c r="BK96" i="2"/>
  <c r="BK95" i="2" s="1"/>
  <c r="J95" i="2" s="1"/>
  <c r="J59" i="2" s="1"/>
  <c r="J96" i="2"/>
  <c r="J60" i="2" s="1"/>
  <c r="P601" i="2"/>
  <c r="P96" i="2"/>
  <c r="P95" i="2" s="1"/>
  <c r="AU55" i="1" s="1"/>
  <c r="BK88" i="4"/>
  <c r="J88" i="4" s="1"/>
  <c r="J60" i="4" s="1"/>
  <c r="BK86" i="3"/>
  <c r="J86" i="3" s="1"/>
  <c r="J59" i="3" s="1"/>
  <c r="F33" i="3"/>
  <c r="AZ56" i="1" s="1"/>
  <c r="J33" i="4"/>
  <c r="AV57" i="1"/>
  <c r="AT57" i="1" s="1"/>
  <c r="BC54" i="1"/>
  <c r="AY54" i="1"/>
  <c r="BB54" i="1"/>
  <c r="W31" i="1"/>
  <c r="J33" i="2"/>
  <c r="AV55" i="1" s="1"/>
  <c r="AT55" i="1" s="1"/>
  <c r="F33" i="2"/>
  <c r="AZ55" i="1" s="1"/>
  <c r="J33" i="3"/>
  <c r="AV56" i="1" s="1"/>
  <c r="AT56" i="1" s="1"/>
  <c r="F33" i="4"/>
  <c r="AZ57" i="1"/>
  <c r="BD54" i="1"/>
  <c r="W33" i="1"/>
  <c r="BA54" i="1"/>
  <c r="W30" i="1" s="1"/>
  <c r="BK87" i="4" l="1"/>
  <c r="J87" i="4" s="1"/>
  <c r="J30" i="4" s="1"/>
  <c r="AG57" i="1" s="1"/>
  <c r="AU54" i="1"/>
  <c r="J30" i="2"/>
  <c r="AG55" i="1"/>
  <c r="AZ54" i="1"/>
  <c r="AV54" i="1" s="1"/>
  <c r="AK29" i="1" s="1"/>
  <c r="W32" i="1"/>
  <c r="AX54" i="1"/>
  <c r="J30" i="3"/>
  <c r="AG56" i="1" s="1"/>
  <c r="AN56" i="1" s="1"/>
  <c r="AW54" i="1"/>
  <c r="AK30" i="1"/>
  <c r="J39" i="4" l="1"/>
  <c r="J59" i="4"/>
  <c r="J39" i="3"/>
  <c r="J39" i="2"/>
  <c r="AN55" i="1"/>
  <c r="AN57" i="1"/>
  <c r="AG54" i="1"/>
  <c r="AK26" i="1" s="1"/>
  <c r="AK35" i="1" s="1"/>
  <c r="W29" i="1"/>
  <c r="AT54" i="1"/>
  <c r="AN54" i="1" l="1"/>
</calcChain>
</file>

<file path=xl/sharedStrings.xml><?xml version="1.0" encoding="utf-8"?>
<sst xmlns="http://schemas.openxmlformats.org/spreadsheetml/2006/main" count="9365" uniqueCount="1407">
  <si>
    <t>Export Komplet</t>
  </si>
  <si>
    <t>VZ</t>
  </si>
  <si>
    <t>2.0</t>
  </si>
  <si>
    <t>ZAMOK</t>
  </si>
  <si>
    <t>False</t>
  </si>
  <si>
    <t>{0702be4b-7f19-416c-b026-8e1231cb8431}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</si>
  <si>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</si>
  <si>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</si>
  <si>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</si>
  <si>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</si>
  <si>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</si>
  <si>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</si>
  <si>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</si>
  <si>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</si>
  <si>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633180361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</si>
  <si>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</si>
  <si>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</si>
  <si>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mostu km 73,743 Hanušovice - Lichkov</t>
  </si>
  <si>
    <t>KSO:</t>
  </si>
  <si>
    <t/>
  </si>
  <si>
    <t>CC-CZ:</t>
  </si>
  <si>
    <t>Místo:</t>
  </si>
  <si>
    <t>Malá Morava</t>
  </si>
  <si>
    <t>Datum:</t>
  </si>
  <si>
    <t>Zadavatel:</t>
  </si>
  <si>
    <t>IČ:</t>
  </si>
  <si>
    <t>70994234</t>
  </si>
  <si>
    <t>Správa železnic s.o., OŘ Ostrava</t>
  </si>
  <si>
    <t>DIČ:</t>
  </si>
  <si>
    <t>CZ70994234</t>
  </si>
  <si>
    <t>Uchazeč:</t>
  </si>
  <si>
    <t>Vyplň údaj</t>
  </si>
  <si>
    <t>Projektant:</t>
  </si>
  <si>
    <t>64610357</t>
  </si>
  <si>
    <t>MORAVIA CONSULT Olomouc a.s.</t>
  </si>
  <si>
    <t>CZ64610357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</si>
  <si>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</si>
  <si>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</si>
  <si>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</si>
  <si>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</si>
  <si>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</si>
  <si>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</si>
  <si>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</si>
  <si>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</si>
  <si>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</si>
  <si>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</si>
  <si>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</si>
  <si>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</si>
  <si>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</si>
  <si>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</si>
  <si>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</si>
  <si>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</si>
  <si>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</si>
  <si>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</si>
  <si>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</si>
  <si>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</si>
  <si>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</si>
  <si>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</si>
  <si>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</si>
  <si>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</si>
  <si>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</si>
  <si>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</si>
  <si>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</si>
  <si>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</si>
  <si>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</si>
  <si>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</si>
  <si>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</si>
  <si>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</si>
  <si>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</si>
  <si>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</si>
  <si>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</si>
  <si>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</si>
  <si>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</si>
  <si>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</si>
  <si>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</si>
  <si>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</si>
  <si>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</si>
  <si>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</si>
  <si>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</si>
  <si>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</si>
  <si>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</si>
  <si>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Most v km 73,743</t>
  </si>
  <si>
    <t>STA</t>
  </si>
  <si>
    <t>1</t>
  </si>
  <si>
    <t>{1784b247-8241-4406-8706-83701fc14d64}</t>
  </si>
  <si>
    <t>2</t>
  </si>
  <si>
    <t>SO 02</t>
  </si>
  <si>
    <t>Železniční svršek</t>
  </si>
  <si>
    <t>{e64ff570-3f44-4767-b791-c816ec0290e5}</t>
  </si>
  <si>
    <t>VRN</t>
  </si>
  <si>
    <t>VRN a VON stavby</t>
  </si>
  <si>
    <t>{ff1b6146-d84b-4623-8b72-58af31d67365}</t>
  </si>
  <si>
    <t>KRYCÍ LIST SOUPISU PRACÍ</t>
  </si>
  <si>
    <t>Objekt:</t>
  </si>
  <si>
    <t>SO 01 - Most v km 73,743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</si>
  <si>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</si>
  <si>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</si>
  <si>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</si>
  <si>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</si>
  <si>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</si>
  <si>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</si>
  <si>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</si>
  <si>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</si>
  <si>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</si>
  <si>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</si>
  <si>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</si>
  <si>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</si>
  <si>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</si>
  <si>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</si>
  <si>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</si>
  <si>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</si>
  <si>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742 - Elektroinstalace - slaboproud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</si>
  <si>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</si>
  <si>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</si>
  <si>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</si>
  <si>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</si>
  <si>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</si>
  <si>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</si>
  <si>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</si>
  <si>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</si>
  <si>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</si>
  <si>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</si>
  <si>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</si>
  <si>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</si>
  <si>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</si>
  <si>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</si>
  <si>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</si>
  <si>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</si>
  <si>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</si>
  <si>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</si>
  <si>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</si>
  <si>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</si>
  <si>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</si>
  <si>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</si>
  <si>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</si>
  <si>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</si>
  <si>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CS ÚRS 2023 01</t>
  </si>
  <si>
    <t>4</t>
  </si>
  <si>
    <t>Online PSC</t>
  </si>
  <si>
    <t>https://podminky.urs.cz/item/CS_URS_2023_01/111251102</t>
  </si>
  <si>
    <t>P</t>
  </si>
  <si>
    <t>Poznámka k položce:_x000D_
Poznámka k položce: Odstranění vegetace za křídly a prpostor zařízení staveniště</t>
  </si>
  <si>
    <t>VV</t>
  </si>
  <si>
    <t xml:space="preserve">"Za křídly" 2*2+3*2+3*3+2*3 </t>
  </si>
  <si>
    <t>"pro skládku ZS" 30*10</t>
  </si>
  <si>
    <t>Součet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</si>
  <si>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</si>
  <si>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</si>
  <si>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1478672409</t>
  </si>
  <si>
    <t>https://podminky.urs.cz/item/CS_URS_2023_01/113107161</t>
  </si>
  <si>
    <t>Provizorní panelová komunikace</t>
  </si>
  <si>
    <t>108,0</t>
  </si>
  <si>
    <t>3</t>
  </si>
  <si>
    <t>113151111</t>
  </si>
  <si>
    <t>Rozebírání zpevněných ploch s přemístěním na skládku na vzdálenost do 20 m nebo s naložením na dopravní prostředek ze silničních panelů</t>
  </si>
  <si>
    <t>https://podminky.urs.cz/item/CS_URS_2023_01/113151111</t>
  </si>
  <si>
    <t>Provizorní příjezdová komunikace</t>
  </si>
  <si>
    <t>"ochrana vodovodu v mostním otvoru" 3,0*13,0</t>
  </si>
  <si>
    <t>"ochrana vodovodu před mostním otvorem" 3,0*9,0</t>
  </si>
  <si>
    <t>"ochrana dočsné kabelové trasy" 3,0*14,0</t>
  </si>
  <si>
    <t>113311121</t>
  </si>
  <si>
    <t>Odstranění geosyntetik s uložením na vzdálenost do 20 m nebo naložením na dopravní prostředek geotextilie</t>
  </si>
  <si>
    <t>171160548</t>
  </si>
  <si>
    <t>https://podminky.urs.cz/item/CS_URS_2023_01/113311121</t>
  </si>
  <si>
    <t>108,0*1,1</t>
  </si>
  <si>
    <t>5</t>
  </si>
  <si>
    <t>122151101</t>
  </si>
  <si>
    <t>Odkopávky a prokopávky nezapažené strojně v hornině třídy těžitelnosti I skupiny 1 a 2 do 20 m3</t>
  </si>
  <si>
    <t>m3</t>
  </si>
  <si>
    <t>6</t>
  </si>
  <si>
    <t>https://podminky.urs.cz/item/CS_URS_2023_01/122151101</t>
  </si>
  <si>
    <t xml:space="preserve">"dle TZ"   </t>
  </si>
  <si>
    <t xml:space="preserve">"drobné odkopávky za římsovými kameny"  32,00   </t>
  </si>
  <si>
    <t>122151301</t>
  </si>
  <si>
    <t>Odkopávky a prokopávky nezapažené strojně v omezeném prostoru v hornině třídy těžitelnosti I skupiny 1 a 2 do 20 m3</t>
  </si>
  <si>
    <t>-2084663886</t>
  </si>
  <si>
    <t>https://podminky.urs.cz/item/CS_URS_2023_01/122151301</t>
  </si>
  <si>
    <t xml:space="preserve">"výkopy ve stávající polní cestě" 13,00   </t>
  </si>
  <si>
    <t>7</t>
  </si>
  <si>
    <t>122151402</t>
  </si>
  <si>
    <t>Vykopávky v zemnících na suchu strojně zapažených i nezapažených v hornině třídy těžitelnosti I skupiny 1 a 2 přes 20 do 50 m3</t>
  </si>
  <si>
    <t>8</t>
  </si>
  <si>
    <t>https://podminky.urs.cz/item/CS_URS_2023_01/122151402</t>
  </si>
  <si>
    <t xml:space="preserve">" zemina pro zásyp před sanovanými opěrami vykopaným materiálem"   13,00   </t>
  </si>
  <si>
    <t xml:space="preserve">"zemina pro zásyp za křídly vykopaným materiálem"  30,00   </t>
  </si>
  <si>
    <t xml:space="preserve">"zemina pro ohumusování - ornice"   15,00   </t>
  </si>
  <si>
    <t xml:space="preserve">Součet   </t>
  </si>
  <si>
    <t>131151100</t>
  </si>
  <si>
    <t>Hloubení nezapažených jam a zářezů strojně s urovnáním dna do předepsaného profilu a spádu v hornině třídy těžitelnosti I skupiny 1 a 2 do 20 m3</t>
  </si>
  <si>
    <t>10</t>
  </si>
  <si>
    <t>https://podminky.urs.cz/item/CS_URS_2023_01/131151100</t>
  </si>
  <si>
    <t xml:space="preserve">"výkopy za závěrnou zídkou" 15,00   </t>
  </si>
  <si>
    <t>9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</si>
  <si>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</si>
  <si>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</si>
  <si>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12</t>
  </si>
  <si>
    <t>https://podminky.urs.cz/item/CS_URS_2023_01/162351103</t>
  </si>
  <si>
    <t xml:space="preserve">"zemina pro zpětné zásypy a ohumusování"   </t>
  </si>
  <si>
    <t xml:space="preserve">"dle pol. 122151402"     58,00   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</si>
  <si>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</si>
  <si>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</si>
  <si>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14</t>
  </si>
  <si>
    <t>https://podminky.urs.cz/item/CS_URS_2023_01/162751117</t>
  </si>
  <si>
    <t xml:space="preserve">"odvoz zeminy na skládku"   </t>
  </si>
  <si>
    <t xml:space="preserve">"vykopaná zemina" (32,00+28,00)   </t>
  </si>
  <si>
    <t xml:space="preserve">"odpočet zeminy pro zpětné zásypy a ohumusování"    -58,00   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</si>
  <si>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</si>
  <si>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</si>
  <si>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</si>
  <si>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</t>
  </si>
  <si>
    <t>https://podminky.urs.cz/item/CS_URS_2023_01/162751119</t>
  </si>
  <si>
    <t xml:space="preserve">"odvoz zeminy na skládku ve vzdálenosti 20 km"  2,00*10,00   </t>
  </si>
  <si>
    <t>171201221</t>
  </si>
  <si>
    <t>Poplatek za uložení stavebního odpadu na skládce (skládkovné) zeminy a kamení zatříděného do Katalogu odpadů pod kódem 17 05 04</t>
  </si>
  <si>
    <t>t</t>
  </si>
  <si>
    <t>18</t>
  </si>
  <si>
    <t>https://podminky.urs.cz/item/CS_URS_2023_01/171201221</t>
  </si>
  <si>
    <t xml:space="preserve">"dle pol. 162751117"   </t>
  </si>
  <si>
    <t xml:space="preserve">"odvoz zeminy na skládku"  2,00*1,90   </t>
  </si>
  <si>
    <t>13</t>
  </si>
  <si>
    <t>171251201</t>
  </si>
  <si>
    <t>Uložení sypaniny na skládky nebo meziskládky bez hutnění s upravením uložené sypaniny do předepsaného tvaru</t>
  </si>
  <si>
    <t>20</t>
  </si>
  <si>
    <t>https://podminky.urs.cz/item/CS_URS_2023_01/171251201</t>
  </si>
  <si>
    <t xml:space="preserve">"odvoz zeminy na skládku"  2,00   </t>
  </si>
  <si>
    <t>M</t>
  </si>
  <si>
    <t>58344197</t>
  </si>
  <si>
    <t>štěrkodrť frakce 0/63</t>
  </si>
  <si>
    <t>22</t>
  </si>
  <si>
    <t xml:space="preserve">"zásyp za zavěrnými zídkami štěrkem 32-64, nový materiál"    15,00*2,05   </t>
  </si>
  <si>
    <t>174151101</t>
  </si>
  <si>
    <t>Zásyp sypaninou z jakékoliv horniny strojně s uložením výkopku ve vrstvách se zhutněním jam, šachet, rýh nebo kolem objektů v těchto vykopávkách</t>
  </si>
  <si>
    <t>24</t>
  </si>
  <si>
    <t>https://podminky.urs.cz/item/CS_URS_2023_01/174151101</t>
  </si>
  <si>
    <t xml:space="preserve">"zásyp před sanovanými opěrami vykopaným materiálem"   13,00   </t>
  </si>
  <si>
    <t xml:space="preserve">"přísyp drážního tělesa za křídly vykopanou zeminou"  30,00   </t>
  </si>
  <si>
    <t xml:space="preserve">"zásyp za zavěrnými zídkami štěrkem 32-64, nový materiál"    15,00   </t>
  </si>
  <si>
    <t>181351003</t>
  </si>
  <si>
    <t>Rozprostření a urovnání ornice v rovině nebo ve svahu sklonu do 1:5 strojně při souvislé ploše do 100 m2, tl. vrstvy do 200 mm</t>
  </si>
  <si>
    <t>26</t>
  </si>
  <si>
    <t>https://podminky.urs.cz/item/CS_URS_2023_01/181351003</t>
  </si>
  <si>
    <t xml:space="preserve">"doplnění ornice na 50 % plochy"     150,00*0,50   </t>
  </si>
  <si>
    <t>17</t>
  </si>
  <si>
    <t>10364101</t>
  </si>
  <si>
    <t>zemina pro terénní úpravy - ornice</t>
  </si>
  <si>
    <t>28</t>
  </si>
  <si>
    <t xml:space="preserve">"dle pol. 18135"   75,00*0,20*1,60   </t>
  </si>
  <si>
    <t>183405211</t>
  </si>
  <si>
    <t>Výsev trávníku hydroosevem na ornici</t>
  </si>
  <si>
    <t>30</t>
  </si>
  <si>
    <t>https://podminky.urs.cz/item/CS_URS_2023_01/183405211</t>
  </si>
  <si>
    <t xml:space="preserve">"dle TZ, příloha č. 2.3.1"   </t>
  </si>
  <si>
    <t>"zatravnění svahů za křídly - opěra Hanušovice" 45,0+30,0</t>
  </si>
  <si>
    <t xml:space="preserve">"zatravnění terénu za křídly - opěra Lichkov" 45,0+30,0   </t>
  </si>
  <si>
    <t>19</t>
  </si>
  <si>
    <t>00572470</t>
  </si>
  <si>
    <t>osivo směs travní univerzál</t>
  </si>
  <si>
    <t>kg</t>
  </si>
  <si>
    <t>32</t>
  </si>
  <si>
    <t xml:space="preserve">150 * 0,025   </t>
  </si>
  <si>
    <t>Zakládání</t>
  </si>
  <si>
    <t>212795111</t>
  </si>
  <si>
    <t>Příčné odvodnění za opěrou z plastových trub</t>
  </si>
  <si>
    <t>m</t>
  </si>
  <si>
    <t>-895384173</t>
  </si>
  <si>
    <t>https://podminky.urs.cz/item/CS_URS_2023_01/212795111</t>
  </si>
  <si>
    <t>"opěra Lichkovská" 7,0</t>
  </si>
  <si>
    <t>"opěra Hanušovická" 7,0</t>
  </si>
  <si>
    <t>Svislé a kompletní konstrukce</t>
  </si>
  <si>
    <t>313321815</t>
  </si>
  <si>
    <t>Nadzákladové zdi z betonu železového (bez výztuže) obkladové pohledového (v přírodní barvě drtí a přísad) tř. C 30/37</t>
  </si>
  <si>
    <t>34</t>
  </si>
  <si>
    <t>https://podminky.urs.cz/item/CS_URS_2023_01/313321815</t>
  </si>
  <si>
    <t xml:space="preserve">"dle přílohy 2.3.2"   </t>
  </si>
  <si>
    <t xml:space="preserve">"obetonávka opěr místo odbouraného kamenného zdiva - tl. 200-250mm, vyztuženo kari sítí"   </t>
  </si>
  <si>
    <t xml:space="preserve">"opěra Lichkov, měřeno digitálně"    18,10*0,25   </t>
  </si>
  <si>
    <t xml:space="preserve">"opěra Hanušovice, měreno digitálně"  18,00*0,25   </t>
  </si>
  <si>
    <t>313351311</t>
  </si>
  <si>
    <t>Bednění nadzákladových zdí obkladových rovné jednostranné zřízení</t>
  </si>
  <si>
    <t>36</t>
  </si>
  <si>
    <t>https://podminky.urs.cz/item/CS_URS_2023_01/313351311</t>
  </si>
  <si>
    <t xml:space="preserve">"bednění obetonávky opěr"  18,00+18,10   </t>
  </si>
  <si>
    <t>23</t>
  </si>
  <si>
    <t>313351312</t>
  </si>
  <si>
    <t>Bednění nadzákladových zdí obkladových rovné jednostranné odstranění</t>
  </si>
  <si>
    <t>38</t>
  </si>
  <si>
    <t>https://podminky.urs.cz/item/CS_URS_2023_01/313351312</t>
  </si>
  <si>
    <t xml:space="preserve">"dle pol. zřízení"    18,00+18,10   </t>
  </si>
  <si>
    <t>313351911</t>
  </si>
  <si>
    <t>Bednění nadzákladových zdí obkladových Příplatek k cenám za pohledový beton</t>
  </si>
  <si>
    <t>-334952136</t>
  </si>
  <si>
    <t>https://podminky.urs.cz/item/CS_URS_2023_01/313351911</t>
  </si>
  <si>
    <t>25</t>
  </si>
  <si>
    <t>313361821</t>
  </si>
  <si>
    <t>Výztuž nadzákladových zdí obkladových svislých nebo odkloněných od svislice, rovných nebo oblých z betonářské oceli 10 505 (R) nebo BSt 500</t>
  </si>
  <si>
    <t>40</t>
  </si>
  <si>
    <t>https://podminky.urs.cz/item/CS_URS_2023_01/313361821</t>
  </si>
  <si>
    <t xml:space="preserve">"dle přílohy 2.3.6"   </t>
  </si>
  <si>
    <t xml:space="preserve">"sanace spodní stavby - trny pr. 20mm"   316,40/1000   </t>
  </si>
  <si>
    <t>313362021</t>
  </si>
  <si>
    <t>Výztuž nadzákladových zdí obkladových svislých nebo odkloněných od svislice, rovných nebo oblých ze svařovaných sítí z drátů typu KARI</t>
  </si>
  <si>
    <t>42</t>
  </si>
  <si>
    <t>https://podminky.urs.cz/item/CS_URS_2023_01/313362021</t>
  </si>
  <si>
    <t xml:space="preserve">"dle přílohy 2.3.9"   </t>
  </si>
  <si>
    <t xml:space="preserve">"sanace spodní stavby - výztuž - kari 8/100/100"   </t>
  </si>
  <si>
    <t xml:space="preserve">995,4/1000   </t>
  </si>
  <si>
    <t>27</t>
  </si>
  <si>
    <t>317221111</t>
  </si>
  <si>
    <t>Osazení kamenných římsových desek do maltového lože</t>
  </si>
  <si>
    <t>44</t>
  </si>
  <si>
    <t>https://podminky.urs.cz/item/CS_URS_2023_01/317221111</t>
  </si>
  <si>
    <t xml:space="preserve">"zpětné osazení kamenných bloků říms"   </t>
  </si>
  <si>
    <t xml:space="preserve">" dle přílohy 2.3.2"   2*(5,3+3,5)*0,2*0,5   </t>
  </si>
  <si>
    <t>334323118</t>
  </si>
  <si>
    <t>Mostní opěry a úložné prahy z betonu železového C 30/37</t>
  </si>
  <si>
    <t>46</t>
  </si>
  <si>
    <t>https://podminky.urs.cz/item/CS_URS_2023_01/334323118</t>
  </si>
  <si>
    <t xml:space="preserve">"dle příl. 2.3.2"   </t>
  </si>
  <si>
    <t xml:space="preserve">"nové ŽB úložné prahy a závěrné zídky, měřeno digitálně"   </t>
  </si>
  <si>
    <t xml:space="preserve">"opěra Lichkov"  1,40*0,83+2,50*0,65+1,70*0,80+2*2,00*1,05*0,40   </t>
  </si>
  <si>
    <t xml:space="preserve">"opěra Hanušovice" 1,40*0,80+2,50*0,60+1,70*0,80+2*2,00*1,00*0,40   </t>
  </si>
  <si>
    <t>29</t>
  </si>
  <si>
    <t>334352111</t>
  </si>
  <si>
    <t>Bednění mostních křídel a závěrných zídek ze systémového bednění zřízení z překližek</t>
  </si>
  <si>
    <t>1417524314</t>
  </si>
  <si>
    <t>https://podminky.urs.cz/item/CS_URS_2023_01/334352111</t>
  </si>
  <si>
    <t xml:space="preserve">"bednění nových ÚP, závěrných zídek a říms"  2*(2*5,50*1,20+2*0,50*1,20+4*2,00*1,00+2*0,40*1,00)   </t>
  </si>
  <si>
    <t>334352211</t>
  </si>
  <si>
    <t>Bednění mostních křídel a závěrných zídek ze systémového bednění odstranění z překližek</t>
  </si>
  <si>
    <t>1799725841</t>
  </si>
  <si>
    <t>https://podminky.urs.cz/item/CS_URS_2023_01/334352211</t>
  </si>
  <si>
    <t>31</t>
  </si>
  <si>
    <t>334361266</t>
  </si>
  <si>
    <t>Výztuž betonářská mostních konstrukcí opěr, úložných prahů, křídel, závěrných zídek, bloků ložisek, pilířů a sloupů z oceli 10 505 (R) nebo BSt 500 úložných prahů ložisek</t>
  </si>
  <si>
    <t>50</t>
  </si>
  <si>
    <t>https://podminky.urs.cz/item/CS_URS_2023_01/334361266</t>
  </si>
  <si>
    <t xml:space="preserve">"dle přílohy 2.3.4"   </t>
  </si>
  <si>
    <t xml:space="preserve">"výztuž ÚP a závěrných zídek - opěra Lichkov"    765,00/1000   </t>
  </si>
  <si>
    <t xml:space="preserve">"dle přílohy 2.3.5"   </t>
  </si>
  <si>
    <t xml:space="preserve">"výztuž ÚP  a závěrných zídek - opěra Hanušovice"    731,30/1000   </t>
  </si>
  <si>
    <t xml:space="preserve">"odpočet kotevních trnů - viz pol. 985564225"   -2*26*0,900*1,58/1000   </t>
  </si>
  <si>
    <t xml:space="preserve"> R1</t>
  </si>
  <si>
    <t>trojúhelníková lišta plastová do bednění 20/20/28</t>
  </si>
  <si>
    <t>220147761</t>
  </si>
  <si>
    <t>33</t>
  </si>
  <si>
    <t>389121111</t>
  </si>
  <si>
    <t>Osazení dílců rámové konstrukce propustků a podchodů hmotnosti jednotlivě do 5 t</t>
  </si>
  <si>
    <t>kus</t>
  </si>
  <si>
    <t>2012839145</t>
  </si>
  <si>
    <t>https://podminky.urs.cz/item/CS_URS_2023_01/389121111</t>
  </si>
  <si>
    <t>"nová NK" 1</t>
  </si>
  <si>
    <t>"nové chodníkové konstrukce" 2</t>
  </si>
  <si>
    <t>Vodorovné konstrukce</t>
  </si>
  <si>
    <t>421941321</t>
  </si>
  <si>
    <t>Oprava podlah z plechů montáž bez výztuh</t>
  </si>
  <si>
    <t>-1732686811</t>
  </si>
  <si>
    <t>https://podminky.urs.cz/item/CS_URS_2023_01/421941321</t>
  </si>
  <si>
    <t>na nové NK</t>
  </si>
  <si>
    <t>"chodníkové" (1,440+1,440+0,230)*4,9</t>
  </si>
  <si>
    <t>"středové" 0,8*4,9</t>
  </si>
  <si>
    <t>35</t>
  </si>
  <si>
    <t>421941521</t>
  </si>
  <si>
    <t>Demontáž podlahových plechů bez výztuh</t>
  </si>
  <si>
    <t>-1647170494</t>
  </si>
  <si>
    <t>https://podminky.urs.cz/item/CS_URS_2023_01/421941521</t>
  </si>
  <si>
    <t>Mezisoučet</t>
  </si>
  <si>
    <t xml:space="preserve">Na snášené NK </t>
  </si>
  <si>
    <t>(4,8-2*0,7)*4,9</t>
  </si>
  <si>
    <t>428941123</t>
  </si>
  <si>
    <t>Osazení mostního ložiska ocelového nebo hrncového ocelového pevného do 2500 kN</t>
  </si>
  <si>
    <t>54</t>
  </si>
  <si>
    <t>https://podminky.urs.cz/item/CS_URS_2023_01/428941123</t>
  </si>
  <si>
    <t xml:space="preserve">"dle příl. 2.3.9 - Ložiska"   </t>
  </si>
  <si>
    <t xml:space="preserve">"pevné ložisko"  4,00   </t>
  </si>
  <si>
    <t xml:space="preserve">"pohyblivé ložisko"  4,00   </t>
  </si>
  <si>
    <t>37</t>
  </si>
  <si>
    <t>429172111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</si>
  <si>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</si>
  <si>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56</t>
  </si>
  <si>
    <t>https://podminky.urs.cz/item/CS_URS_2023_01/429172111</t>
  </si>
  <si>
    <t>Poznámka k položce:_x000D_
Poznámka k položce: Oprava dodávané nosné konstrukce - Podlahy, zábradlí, podložky pod podélné dřevo, ložiska, dle výkresů 2.3.7, 2.3.9</t>
  </si>
  <si>
    <t xml:space="preserve">"Podložky podlahy P20/60" 0,2*9,42*20 </t>
  </si>
  <si>
    <t>"Podlahový plech P6/230" 4,95*10,83</t>
  </si>
  <si>
    <t>"Prodloužení zábradlí vpravo L70/7" 0,06*7,37*4</t>
  </si>
  <si>
    <t>"Prodloužení zábradlí vlevo L70/7" 0,04*7,37*4</t>
  </si>
  <si>
    <t>"Podložka pod podélné dřevo P20/230" 0,3*36,11*18</t>
  </si>
  <si>
    <t>"Podppora podlahy vpravo U80" 0,42*8,65*4</t>
  </si>
  <si>
    <t>"Podppora podlahy vlevo U80" 0,2*8,65*4</t>
  </si>
  <si>
    <t>"Podložky plechů na mostnicích U80" 4,95*8,65*2</t>
  </si>
  <si>
    <t>"Horní klínová deska pevné ložisko P24/275" 0,3*51,81*4</t>
  </si>
  <si>
    <t>"Horní klínová deska pohyblivé ložisko P24/230" 0,3*43,332*4</t>
  </si>
  <si>
    <t>"Spodní ložisková deska P30/300" 0,3*70,65*8</t>
  </si>
  <si>
    <t>"Stolice ložiska horní opracovaná plocha P30/170" 0,2*40,035*8</t>
  </si>
  <si>
    <t>"Smykové zarážky P20/50" 0,09*7,85*32</t>
  </si>
  <si>
    <t>"Spřahovací trny 19" 0,15*2,47*16</t>
  </si>
  <si>
    <t>"Plechy pod podkladnice P10/280" 0,33*0,28*0,01*7850*18</t>
  </si>
  <si>
    <t>"úprava nových podkladnic S4, 8,58kg/ks" 2*9*8,58</t>
  </si>
  <si>
    <t>"odpočet odstraněných částí podkladnic, 2,231kg/ks" -(0,07*0,015+0,065*0,013)*0,15*7850*2*9</t>
  </si>
  <si>
    <t>429172212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</si>
  <si>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</si>
  <si>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58</t>
  </si>
  <si>
    <t>https://podminky.urs.cz/item/CS_URS_2023_01/429172212</t>
  </si>
  <si>
    <t>Poznámka k položce:_x000D_
Poznámka k položce: Oprava nosné konstrukce,</t>
  </si>
  <si>
    <t>39</t>
  </si>
  <si>
    <t>5958128010_R</t>
  </si>
  <si>
    <t>Komplety ŽS 4 (šroub RS 1, matice M 24, podložka Fe6, svěrka ŽS4)</t>
  </si>
  <si>
    <t>-736077816</t>
  </si>
  <si>
    <t>"na podélná dřeva" 2*9*2</t>
  </si>
  <si>
    <t>"na pozednice" 2*2*2</t>
  </si>
  <si>
    <t>5958134040_R</t>
  </si>
  <si>
    <t>Součásti upevňovací kroužek pružný dvojitý Fe 6</t>
  </si>
  <si>
    <t>1802019271</t>
  </si>
  <si>
    <t>"na podélná dřeva" 2*9*4</t>
  </si>
  <si>
    <t>"na pozednice" 2*2*4</t>
  </si>
  <si>
    <t>41</t>
  </si>
  <si>
    <t>5958134080_R</t>
  </si>
  <si>
    <t>Součásti upevňovací vrtule R2 (160)</t>
  </si>
  <si>
    <t>1919253663</t>
  </si>
  <si>
    <t>5958140000_R</t>
  </si>
  <si>
    <t>Podkladnice žebrová tv. S4</t>
  </si>
  <si>
    <t>-762685644</t>
  </si>
  <si>
    <t>"na podélná dřeva" 2*9</t>
  </si>
  <si>
    <t>"na pozednice" 2*2</t>
  </si>
  <si>
    <t>43</t>
  </si>
  <si>
    <t>5958173000_R</t>
  </si>
  <si>
    <t>Polyetylenové pásy v kotoučích</t>
  </si>
  <si>
    <t>-833585433</t>
  </si>
  <si>
    <t>podložka PE pod ocelové desky s upravenou podkladnicí, 18ks, prořez 5%</t>
  </si>
  <si>
    <t>18*0,290*0,340*1,05</t>
  </si>
  <si>
    <t>5958158005_R</t>
  </si>
  <si>
    <t>Podložka pryžová pod patu kolejnice S49 183/126/6</t>
  </si>
  <si>
    <t>-315746262</t>
  </si>
  <si>
    <t>45</t>
  </si>
  <si>
    <t>5958158070_R</t>
  </si>
  <si>
    <t>Podložka polyetylenová pod podkladnici 380/160/2 (S4, R4)</t>
  </si>
  <si>
    <t>1250539418</t>
  </si>
  <si>
    <t>451476121</t>
  </si>
  <si>
    <t>Podkladní vrstva plastbetonová tixotropní, tloušťky do 10 mm první vrstva</t>
  </si>
  <si>
    <t>74</t>
  </si>
  <si>
    <t>https://podminky.urs.cz/item/CS_URS_2023_01/451476121</t>
  </si>
  <si>
    <t>Poznámka k položce:_x000D_
Poznámka k položce: Podmazání patek zábradlí na římsách</t>
  </si>
  <si>
    <t>Podlití ložisek NK, 1.vrstva</t>
  </si>
  <si>
    <t>8*0,32*0,32</t>
  </si>
  <si>
    <t>Podlití úložných desek chodníkových nosníků</t>
  </si>
  <si>
    <t>4*0,23*1,24</t>
  </si>
  <si>
    <t>Patní plechy zábradlí na římsách</t>
  </si>
  <si>
    <t>4*2*0,18*0,3</t>
  </si>
  <si>
    <t>47</t>
  </si>
  <si>
    <t>451476122</t>
  </si>
  <si>
    <t>Podkladní vrstva plastbetonová tixotropní, tloušťky do 10 mm každá další vrstva</t>
  </si>
  <si>
    <t>76</t>
  </si>
  <si>
    <t>https://podminky.urs.cz/item/CS_URS_2023_01/451476122</t>
  </si>
  <si>
    <t>Poznámka k položce:_x000D_
Poznámka k položce: Další vrstvy podmazání zábradlí</t>
  </si>
  <si>
    <t>Podlití ložisek NK, 2.+3.vrstva</t>
  </si>
  <si>
    <t>2*8*0,32*0,32</t>
  </si>
  <si>
    <t>2*4*0,23*1,24</t>
  </si>
  <si>
    <t>Patky zábradlí na římsách</t>
  </si>
  <si>
    <t>48</t>
  </si>
  <si>
    <t>457311115</t>
  </si>
  <si>
    <t>Vyrovnávací nebo spádový beton včetně úpravy povrchu C 16/20</t>
  </si>
  <si>
    <t>78</t>
  </si>
  <si>
    <t>https://podminky.urs.cz/item/CS_URS_2023_01/457311115</t>
  </si>
  <si>
    <t xml:space="preserve">"podkl. beton C16/20 za rubem opěr - pod isolaci +drenáž"   </t>
  </si>
  <si>
    <t>"opěra Hanušovická" 4,7*1,8*0,10</t>
  </si>
  <si>
    <t xml:space="preserve">"opěra Lichkovská" 4,7*1,8*0,10   </t>
  </si>
  <si>
    <t>49</t>
  </si>
  <si>
    <t>13611309</t>
  </si>
  <si>
    <t>plech ocelový černý žebrovaný S235JR slza tl 6mm tabule</t>
  </si>
  <si>
    <t>80</t>
  </si>
  <si>
    <t>Poznámka k položce:_x000D_
Poznámka k položce: Podlahový plech</t>
  </si>
  <si>
    <t>"Podlahový plech P6/230" 4,95*10,83/1000</t>
  </si>
  <si>
    <t>"Prořez 10%" 0,1*0,054</t>
  </si>
  <si>
    <t>13611228</t>
  </si>
  <si>
    <t>plech ocelový hladký jakost S235JR tl 10mm tabule</t>
  </si>
  <si>
    <t>82</t>
  </si>
  <si>
    <t>Poznámka k položce:_x000D_
Poznámka k položce: Plech pod podkladnice</t>
  </si>
  <si>
    <t>"Plechy pod podkladnice P10/280*330" 0,33*0,28*0,01*7850*18/1000</t>
  </si>
  <si>
    <t>"Prořez 10%" 0,1*0,131</t>
  </si>
  <si>
    <t>51</t>
  </si>
  <si>
    <t>13611248</t>
  </si>
  <si>
    <t>plech ocelový hladký jakost S235JR tl 20mm tabule</t>
  </si>
  <si>
    <t>84</t>
  </si>
  <si>
    <t>Poznámka k položce:_x000D_
Poznámka k položce: Plech na smykové zarážky ložisek, podložky podlah a podložky pod podélná dřeva</t>
  </si>
  <si>
    <t>"Podložky podlahy P20/60" 0,2*9,42*20 /1000</t>
  </si>
  <si>
    <t>"Podložka pod podélné dřevo P20/230" 0,3*36,11*18/1000</t>
  </si>
  <si>
    <t>"Smykové zarážky P20/50" 0,09*7,85*32/1000</t>
  </si>
  <si>
    <t>"Prořez 10%" 0,1*0,256</t>
  </si>
  <si>
    <t>52</t>
  </si>
  <si>
    <t>13611258_R</t>
  </si>
  <si>
    <t>plech ocelový hladký jakost S355 tl 24mm tabule</t>
  </si>
  <si>
    <t>86</t>
  </si>
  <si>
    <t>Poznámka k položce:_x000D_
Poznámka k položce: Plech ložisek, viz výkres 2.3.9</t>
  </si>
  <si>
    <t>"Horní klínová deska pevné ložisko P24/275" 0,3*51,81*4/1000</t>
  </si>
  <si>
    <t>"Horní klínová deska pohyblivé ložisko P24/230" 0,3*43,332*4/1000</t>
  </si>
  <si>
    <t>"Prořez 10%" 0,1*0,114</t>
  </si>
  <si>
    <t>53</t>
  </si>
  <si>
    <t>13010814</t>
  </si>
  <si>
    <t>ocel profilová jakost S235JR (11 375) průřez U (UPN) 80</t>
  </si>
  <si>
    <t>88</t>
  </si>
  <si>
    <t>Poznámka k položce:_x000D_
Poznámka k položce: Profily pod podlahy, podložky plechů mostnic</t>
  </si>
  <si>
    <t>"Podppora podlahy vpravo U80" 0,42*8,65*4/1000</t>
  </si>
  <si>
    <t>"Podppora podlahy vlevo U80" 0,2*8,65*4/1000</t>
  </si>
  <si>
    <t>"Podložky plechů na mostnicích U80" 4,95*8,65*2/1000</t>
  </si>
  <si>
    <t>"Prořez 5%" 0,05*0,108</t>
  </si>
  <si>
    <t>13010430</t>
  </si>
  <si>
    <t>úhelník ocelový rovnostranný jakost S235JR (11 375) 70x70x7mm</t>
  </si>
  <si>
    <t>90</t>
  </si>
  <si>
    <t>Poznámka k položce:_x000D_
Poznámka k položce: Prodloužení zábradlí</t>
  </si>
  <si>
    <t>"Prodloužení zábradlí vpravo L70/7" 0,06*7,37*4/1000</t>
  </si>
  <si>
    <t>"Prodloužení zábradlí vlevo L70/7" 0,04*7,37*4/1000</t>
  </si>
  <si>
    <t>"Prořez 5%" 0,05*0,003</t>
  </si>
  <si>
    <t>55</t>
  </si>
  <si>
    <t>13010016_R</t>
  </si>
  <si>
    <t>tyč ocelová kruhová jakost S235JR  D 19mm</t>
  </si>
  <si>
    <t>92</t>
  </si>
  <si>
    <t>Poznámka k položce:_x000D_
Poznámka k položce: Trny pod ložiska</t>
  </si>
  <si>
    <t>"Spřahovací trny 19" 0,15*2,47*16/1000</t>
  </si>
  <si>
    <t>"Prořez 5%" 0,05*0,006</t>
  </si>
  <si>
    <t>13611264_R</t>
  </si>
  <si>
    <t>plech ocelový hladký jakost S355 tl 30mm tabule</t>
  </si>
  <si>
    <t>94</t>
  </si>
  <si>
    <t>Poznámka k položce:_x000D_
Poznámka k položce: Plech ložisek, vz výkres 2.3.9</t>
  </si>
  <si>
    <t>"Spodní ložisková deska P30/300" 0,3*70,65*8/1000</t>
  </si>
  <si>
    <t>"Stolice ložiska horní opracovaná plocha P30/170" 0,2*40,035*8/1000</t>
  </si>
  <si>
    <t>"Prořez 5%" 0,05*0,234</t>
  </si>
  <si>
    <t>57</t>
  </si>
  <si>
    <t>430001_R</t>
  </si>
  <si>
    <t>Demontáž železničního mostu s přesunem</t>
  </si>
  <si>
    <t>96</t>
  </si>
  <si>
    <t>Poznámka k položce:_x000D_
Poznámka k položce: – veškerá manipulační technika potřebná pro demontáž a nakládku konstrukce - veškerá přeprava na staveništi - případné uložení na skládku či meziskládku</t>
  </si>
  <si>
    <t xml:space="preserve">"demontáž ocelové konstrukce stávajícího mostu, postup dle PD"   </t>
  </si>
  <si>
    <t xml:space="preserve">"dle přílohy 2.2.2"   </t>
  </si>
  <si>
    <t xml:space="preserve">"stávající kce. 73,743"   3634,60/1000   </t>
  </si>
  <si>
    <t>465513256</t>
  </si>
  <si>
    <t>Dlažba svahu u mostních opěr z upraveného lomového žulového kamene s vyspárováním maltou MC 25, šíře spáry 15 mm do betonového lože C 25/30 tloušťky 250 mm, plochy do 10 m2</t>
  </si>
  <si>
    <t>-2140229214</t>
  </si>
  <si>
    <t>https://podminky.urs.cz/item/CS_URS_2023_01/465513256</t>
  </si>
  <si>
    <t>"dlažba vyústění příčné drenáže na svahu zemního tělesa, předpoklad 1,0m2" 4*1,0</t>
  </si>
  <si>
    <t>Komunikace pozemní</t>
  </si>
  <si>
    <t>59</t>
  </si>
  <si>
    <t>521281111</t>
  </si>
  <si>
    <t>Pozednice na železničních mostech z tvrdého dřeva s plošným uložením výroba</t>
  </si>
  <si>
    <t>98</t>
  </si>
  <si>
    <t>https://podminky.urs.cz/item/CS_URS_2023_01/521281111</t>
  </si>
  <si>
    <t>60</t>
  </si>
  <si>
    <t>521281211</t>
  </si>
  <si>
    <t>Pozednice na železničních mostech z tvrdého dřeva s plošným uložením montáž</t>
  </si>
  <si>
    <t>100</t>
  </si>
  <si>
    <t>https://podminky.urs.cz/item/CS_URS_2023_01/521281211</t>
  </si>
  <si>
    <t>61</t>
  </si>
  <si>
    <t>521283111</t>
  </si>
  <si>
    <t>Podélná dřeva na mostních konstrukcích výroba</t>
  </si>
  <si>
    <t>102</t>
  </si>
  <si>
    <t>https://podminky.urs.cz/item/CS_URS_2023_01/521283111</t>
  </si>
  <si>
    <t>Poznámka k položce:_x000D_
Poznámka k položce: výroba podélných dřev</t>
  </si>
  <si>
    <t>62</t>
  </si>
  <si>
    <t>521283121</t>
  </si>
  <si>
    <t>Podélná dřeva na mostních konstrukcích montáž</t>
  </si>
  <si>
    <t>104</t>
  </si>
  <si>
    <t>https://podminky.urs.cz/item/CS_URS_2023_01/521283121</t>
  </si>
  <si>
    <t>63</t>
  </si>
  <si>
    <t>31198001</t>
  </si>
  <si>
    <t>šroub mostnicový ČSN 02 1352 20x240mm</t>
  </si>
  <si>
    <t>100 kus</t>
  </si>
  <si>
    <t>1674879934</t>
  </si>
  <si>
    <t>0,09</t>
  </si>
  <si>
    <t>64</t>
  </si>
  <si>
    <t>31198005</t>
  </si>
  <si>
    <t>šroub mostnicový ČSN 02 1352 20x320mm</t>
  </si>
  <si>
    <t>1412289376</t>
  </si>
  <si>
    <t>65</t>
  </si>
  <si>
    <t>521283211</t>
  </si>
  <si>
    <t>Demontáž podélných dřev na mostních konstrukcích včetně upálení šroubů</t>
  </si>
  <si>
    <t>110</t>
  </si>
  <si>
    <t>https://podminky.urs.cz/item/CS_URS_2023_01/521283211</t>
  </si>
  <si>
    <t xml:space="preserve">"podélná dřeva dub 260/320/4900"    4,9 </t>
  </si>
  <si>
    <t>"podélná dřeva dub 201/320/4900"    4,9</t>
  </si>
  <si>
    <t>66</t>
  </si>
  <si>
    <t>521283221</t>
  </si>
  <si>
    <t>Demontáž pozednic s odstraněním štěrku</t>
  </si>
  <si>
    <t>112</t>
  </si>
  <si>
    <t>https://podminky.urs.cz/item/CS_URS_2023_01/521283221</t>
  </si>
  <si>
    <t>67</t>
  </si>
  <si>
    <t>60815365</t>
  </si>
  <si>
    <t>mostnice dřevěná impregnovaná olejem DB 240x260mm dl 2,4m</t>
  </si>
  <si>
    <t>114</t>
  </si>
  <si>
    <t xml:space="preserve">"dle příl. 2.3.8"   </t>
  </si>
  <si>
    <t xml:space="preserve">"pozednice dub 2*240/260/2400"    2*0,24*0,26*2,4   </t>
  </si>
  <si>
    <t>68</t>
  </si>
  <si>
    <t>60815366_R</t>
  </si>
  <si>
    <t>mostnice dřevěnádub  impregnovaná olejem DB 260x320mm dl. 4,9m</t>
  </si>
  <si>
    <t>116</t>
  </si>
  <si>
    <t xml:space="preserve">"podélná dřeva dub 260/320/4900"   0,26*0,32*4,90   </t>
  </si>
  <si>
    <t>69</t>
  </si>
  <si>
    <t>60815367_R</t>
  </si>
  <si>
    <t>mostnice dřevěnádub  impregnovaná olejem DB 201x320mm dl. 4,9m</t>
  </si>
  <si>
    <t>118</t>
  </si>
  <si>
    <t xml:space="preserve">"podélná dřeva dub 201/320/4900"   0,201*0,32*4,90   </t>
  </si>
  <si>
    <t>Úpravy povrchů, podlahy a osazování výplní</t>
  </si>
  <si>
    <t>70</t>
  </si>
  <si>
    <t>628613611</t>
  </si>
  <si>
    <t>Žárové zinkování ponorem dílů ocelových konstrukcí mostů hmotnosti dílců do 100 kg</t>
  </si>
  <si>
    <t>-1765896993</t>
  </si>
  <si>
    <t>https://podminky.urs.cz/item/CS_URS_2023_01/628613611</t>
  </si>
  <si>
    <t>"nová ložiska, výkres č. 2.3.9" 371,0</t>
  </si>
  <si>
    <t>71</t>
  </si>
  <si>
    <t>629991111</t>
  </si>
  <si>
    <t>Zatmelení spar mezi jednotlivými ocelovými prvky mostních konstrukcí polyuretanovým tmelem šířky spar do 10 mm bez výplně</t>
  </si>
  <si>
    <t>787271890</t>
  </si>
  <si>
    <t>https://podminky.urs.cz/item/CS_URS_2023_01/629991111</t>
  </si>
  <si>
    <t>"odhad" 20</t>
  </si>
  <si>
    <t>72</t>
  </si>
  <si>
    <t>629991112</t>
  </si>
  <si>
    <t>Zatmelení spar mezi jednotlivými ocelovými prvky mostních konstrukcí polyuretanovým tmelem šířky spar do 10 mm s výplní</t>
  </si>
  <si>
    <t>-979337701</t>
  </si>
  <si>
    <t>https://podminky.urs.cz/item/CS_URS_2023_01/629991112</t>
  </si>
  <si>
    <t>"odhad" 10</t>
  </si>
  <si>
    <t>Ostatní konstrukce a práce, bourání</t>
  </si>
  <si>
    <t>73</t>
  </si>
  <si>
    <t>911121311</t>
  </si>
  <si>
    <t>Oprava ocelového zábradlí svařovaného nebo šroubovaného montáž</t>
  </si>
  <si>
    <t>-1467269</t>
  </si>
  <si>
    <t>https://podminky.urs.cz/item/CS_URS_2023_01/911121311</t>
  </si>
  <si>
    <t>" dle přílohy 2.3.7"4*2</t>
  </si>
  <si>
    <t>311_R</t>
  </si>
  <si>
    <t>krytka matice M 16, plastová, černá</t>
  </si>
  <si>
    <t>-1413672690</t>
  </si>
  <si>
    <t>"kotevní šrouby zábradlí - římsy" 2*4*4</t>
  </si>
  <si>
    <t>75</t>
  </si>
  <si>
    <t>31111020</t>
  </si>
  <si>
    <t>matice nerezová šestihranná M16</t>
  </si>
  <si>
    <t>1478634250</t>
  </si>
  <si>
    <t>římsy</t>
  </si>
  <si>
    <t>"rektifikační" 2*4*4/100</t>
  </si>
  <si>
    <t>"kotevní" 2*4*4/100</t>
  </si>
  <si>
    <t>31120008</t>
  </si>
  <si>
    <t>podložka DIN 125-A ZB D 16mm</t>
  </si>
  <si>
    <t>1579700602</t>
  </si>
  <si>
    <t>77</t>
  </si>
  <si>
    <t>936942211</t>
  </si>
  <si>
    <t>Zhotovení tabulky s letopočtem opravy nebo větší údržby vložením šablony do bednění</t>
  </si>
  <si>
    <t>124</t>
  </si>
  <si>
    <t>https://podminky.urs.cz/item/CS_URS_2023_01/936942211</t>
  </si>
  <si>
    <t xml:space="preserve">"matrice do betonu na ÚP"  1,00   </t>
  </si>
  <si>
    <t>953961213</t>
  </si>
  <si>
    <t>Kotvy chemické s vyvrtáním otvoru do betonu, železobetonu nebo tvrdého kamene chemická patrona, velikost M 12, hloubka 110 mm</t>
  </si>
  <si>
    <t>126</t>
  </si>
  <si>
    <t>https://podminky.urs.cz/item/CS_URS_2023_01/953961213</t>
  </si>
  <si>
    <t xml:space="preserve">"dle přílohy 2.3.3"   </t>
  </si>
  <si>
    <t xml:space="preserve">"podlahové konstrukce"   16,00   </t>
  </si>
  <si>
    <t>79</t>
  </si>
  <si>
    <t>963051111</t>
  </si>
  <si>
    <t>Bourání mostních konstrukcí nosných konstrukcí ze železového betonu</t>
  </si>
  <si>
    <t>128</t>
  </si>
  <si>
    <t>https://podminky.urs.cz/item/CS_URS_2023_01/963051111</t>
  </si>
  <si>
    <t xml:space="preserve">"dle TZ, výpočtů projektanta"   </t>
  </si>
  <si>
    <t xml:space="preserve">"bourání stávajících ÚP" 8,00   </t>
  </si>
  <si>
    <t>963071111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</si>
  <si>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</si>
  <si>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-1788548199</t>
  </si>
  <si>
    <t>https://podminky.urs.cz/item/CS_URS_2023_01/963071111</t>
  </si>
  <si>
    <t>demontáž zábradlí na NK, podlahových plechů, krácení chodníkových nosníků...</t>
  </si>
  <si>
    <t>"předpoklad" 398,0</t>
  </si>
  <si>
    <t>81</t>
  </si>
  <si>
    <t>966023211</t>
  </si>
  <si>
    <t>Snesení kamenných římsových desek na průčelním zdivu a křídlech</t>
  </si>
  <si>
    <t>130</t>
  </si>
  <si>
    <t>https://podminky.urs.cz/item/CS_URS_2023_01/966023211</t>
  </si>
  <si>
    <t xml:space="preserve">"pro zpětné osazení kamenných bloků říms"   </t>
  </si>
  <si>
    <t xml:space="preserve">" dle přílohy 2.3.2"   2*(5,3+0,6+3,5+0,6)*0,2*0,5   </t>
  </si>
  <si>
    <t>967042714</t>
  </si>
  <si>
    <t>Odsekání zdiva z kamene nebo betonu plošné, tl. do 300 mm</t>
  </si>
  <si>
    <t>132</t>
  </si>
  <si>
    <t>https://podminky.urs.cz/item/CS_URS_2023_01/967042714</t>
  </si>
  <si>
    <t xml:space="preserve">"dle přílohy 2.3.2, 2.3.6"   </t>
  </si>
  <si>
    <t xml:space="preserve">"odbouránní kamenného zdiva - tl. 200-250mm"   </t>
  </si>
  <si>
    <t xml:space="preserve">"opěra Lichkov, měřeno digitálně"    18,10   </t>
  </si>
  <si>
    <t xml:space="preserve">"opěra Hanušovice, měreno digitálně"  18,00   </t>
  </si>
  <si>
    <t>83</t>
  </si>
  <si>
    <t>985121122</t>
  </si>
  <si>
    <t>Tryskání degradovaného betonu stěn, rubu kleneb a podlah vodou pod tlakem přes 300 do 1 250 barů</t>
  </si>
  <si>
    <t>134</t>
  </si>
  <si>
    <t>https://podminky.urs.cz/item/CS_URS_2023_01/985121122</t>
  </si>
  <si>
    <t xml:space="preserve">"očištění starého zdiva od vegetace a čištění starých spár"   </t>
  </si>
  <si>
    <t xml:space="preserve">"měřeno digitálně"  15,50+16,00   </t>
  </si>
  <si>
    <t>985142212</t>
  </si>
  <si>
    <t>Vysekání spojovací hmoty ze spár zdiva včetně vyčištění hloubky spáry přes 40 mm délky spáry na 1 m2 upravované plochy přes 6 do 12 m</t>
  </si>
  <si>
    <t>136</t>
  </si>
  <si>
    <t>https://podminky.urs.cz/item/CS_URS_2023_01/985142212</t>
  </si>
  <si>
    <t xml:space="preserve">"vysekání spár stávajícího zdiva pro přespárování"   </t>
  </si>
  <si>
    <t>85</t>
  </si>
  <si>
    <t>985232112</t>
  </si>
  <si>
    <t>Hloubkové spárování zdiva hloubky přes 40 do 80 mm aktivovanou maltou délky spáry na 1 m2 upravované plochy přes 6 do 12 m</t>
  </si>
  <si>
    <t>138</t>
  </si>
  <si>
    <t>https://podminky.urs.cz/item/CS_URS_2023_01/985232112</t>
  </si>
  <si>
    <t xml:space="preserve">"přespárování stávajícího zdiva hloubkovým spárováním 100mm"   </t>
  </si>
  <si>
    <t>985564225_R1</t>
  </si>
  <si>
    <t>Kotvení dobetonávek hl do 700 mm z oceli D 20 mm do chemické malty</t>
  </si>
  <si>
    <t>1444928123</t>
  </si>
  <si>
    <t xml:space="preserve">"dle přílohy 2.3.4 - Výztuž úložných prahů a závěrných zídek - Lichkov"   </t>
  </si>
  <si>
    <t xml:space="preserve">"kotevní trn pr 16mm dl. 900mm (vlepit 400mm) do chemické malty"  26,00   </t>
  </si>
  <si>
    <t xml:space="preserve">"dle přílohy 2.3.5 - Výztuž úložných prahů a závěrných zídek - Hanušovice"   </t>
  </si>
  <si>
    <t>87</t>
  </si>
  <si>
    <t>985564225_R</t>
  </si>
  <si>
    <t>Kotvičky pro výztuž betonu, dl. kotvené ščásti výztuže do 500 mm z oceli D přes 16 do 20 mm do chemické malty</t>
  </si>
  <si>
    <t>140</t>
  </si>
  <si>
    <t xml:space="preserve">dle přílohy 2.3.6 - Sanace spodní stavby   </t>
  </si>
  <si>
    <t xml:space="preserve">materiál trnu = výztuže je obsažen v pol.č.  313361821 </t>
  </si>
  <si>
    <t xml:space="preserve">"kotevní trn do chemické malty, dl. trnu 0,65m pr. 20mm"    188,00   </t>
  </si>
  <si>
    <t>985241111</t>
  </si>
  <si>
    <t>Plombování zdiva včetně vybourání narušeného zdiva betonem s upěchováním, objemu do 3 m3</t>
  </si>
  <si>
    <t>144</t>
  </si>
  <si>
    <t>https://podminky.urs.cz/item/CS_URS_2023_01/985241111</t>
  </si>
  <si>
    <t xml:space="preserve">"nahrazení degradovaných kamenů plombováním C30/37, 10 ks na opěru"   </t>
  </si>
  <si>
    <t xml:space="preserve">2*10*0,50*0,60*0,25   </t>
  </si>
  <si>
    <t>997</t>
  </si>
  <si>
    <t>Přesun sutě</t>
  </si>
  <si>
    <t>89</t>
  </si>
  <si>
    <t>997013501</t>
  </si>
  <si>
    <t>Odvoz suti a vybouraných hmot na skládku nebo meziskládku se složením, na vzdálenost do 1 km</t>
  </si>
  <si>
    <t>150</t>
  </si>
  <si>
    <t>https://podminky.urs.cz/item/CS_URS_2023_01/997013501</t>
  </si>
  <si>
    <t>997013509</t>
  </si>
  <si>
    <t>Odvoz suti a vybouraných hmot na skládku nebo meziskládku se složením, na vzdálenost Příplatek k ceně za každý další i započatý 1 km přes 1 km</t>
  </si>
  <si>
    <t>152</t>
  </si>
  <si>
    <t>https://podminky.urs.cz/item/CS_URS_2023_01/997013509</t>
  </si>
  <si>
    <t xml:space="preserve">"odvoz na skládku do 20 km" 118,733*19,00   </t>
  </si>
  <si>
    <t>91</t>
  </si>
  <si>
    <t>997013602</t>
  </si>
  <si>
    <t>Poplatek za uložení stavebního odpadu na skládce (skládkovné) z armovaného betonu zatříděného do Katalogu odpadů pod kódem 17 01 01</t>
  </si>
  <si>
    <t>154</t>
  </si>
  <si>
    <t>https://podminky.urs.cz/item/CS_URS_2023_01/997013602</t>
  </si>
  <si>
    <t xml:space="preserve">"dle pol. 963051111"   8,0*2,4   </t>
  </si>
  <si>
    <t>997013655</t>
  </si>
  <si>
    <t>156</t>
  </si>
  <si>
    <t>https://podminky.urs.cz/item/CS_URS_2023_01/997013655</t>
  </si>
  <si>
    <t xml:space="preserve">"dle pol. 967042"   </t>
  </si>
  <si>
    <t xml:space="preserve">"ubourané kamenné zdivo, 2,7t/m3"   36,1*0,25*2,7   </t>
  </si>
  <si>
    <t>93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</si>
  <si>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</si>
  <si>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</si>
  <si>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158</t>
  </si>
  <si>
    <t>https://podminky.urs.cz/item/CS_URS_2023_01/997013841</t>
  </si>
  <si>
    <t xml:space="preserve">"dle pol. 42118101_R, předpoklad 50%"   7,185*0,5 </t>
  </si>
  <si>
    <t>997013843</t>
  </si>
  <si>
    <t>Poplatek za uložení stavebního odpadu na skládce (skládkovné) odpadního materiálu po otryskávání s obsahem nebezpečných látek zatříděného do katalogu odpadů pod kódem 12 01 16</t>
  </si>
  <si>
    <t>-446054366</t>
  </si>
  <si>
    <t>https://podminky.urs.cz/item/CS_URS_2023_01/997013843</t>
  </si>
  <si>
    <t>95</t>
  </si>
  <si>
    <t>9909000300_R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</si>
  <si>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</si>
  <si>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512</t>
  </si>
  <si>
    <t>-1612751969</t>
  </si>
  <si>
    <t>"podélná dřeva 260/320/4900"   0,26*0,32*4,90*0,8</t>
  </si>
  <si>
    <t xml:space="preserve">"podélná dřeva 201/320/4900"   0,201*0,32*4,90*0,8  </t>
  </si>
  <si>
    <t xml:space="preserve">"pozednice 2*240/260/2400"    2*0,24*0,26*2,4*0,8   </t>
  </si>
  <si>
    <t>998</t>
  </si>
  <si>
    <t>Přesun hmot</t>
  </si>
  <si>
    <t>998241021</t>
  </si>
  <si>
    <t>Přesun hmot pro dráhy kolejové jakéhokoliv rozsahu dopravní vzdálenost do 5 000 m</t>
  </si>
  <si>
    <t>162</t>
  </si>
  <si>
    <t>https://podminky.urs.cz/item/CS_URS_2023_01/998241021</t>
  </si>
  <si>
    <t>PSV</t>
  </si>
  <si>
    <t>Práce a dodávky PSV</t>
  </si>
  <si>
    <t>711</t>
  </si>
  <si>
    <t>Izolace proti vodě, vlhkosti a plynům</t>
  </si>
  <si>
    <t>97</t>
  </si>
  <si>
    <t>711111001</t>
  </si>
  <si>
    <t>Provedení izolace proti zemní vlhkosti natěradly a tmely za studena na ploše vodorovné V nátěrem penetračním</t>
  </si>
  <si>
    <t>-2146548228</t>
  </si>
  <si>
    <t>https://podminky.urs.cz/item/CS_URS_2023_01/711111001</t>
  </si>
  <si>
    <t xml:space="preserve">isolace spádového betonu za rubem opěr - pod příčnou drenáží, 1x pod AP   </t>
  </si>
  <si>
    <t>"opěra Hanušovická" 4,7*1,8</t>
  </si>
  <si>
    <t xml:space="preserve">"opěra Lichkovská" 4,7*1,8   </t>
  </si>
  <si>
    <t>711112001</t>
  </si>
  <si>
    <t>Provedení izolace proti zemní vlhkosti natěradly a tmely za studena na ploše svislé S nátěrem penetračním</t>
  </si>
  <si>
    <t>164</t>
  </si>
  <si>
    <t>https://podminky.urs.cz/item/CS_URS_2023_01/711112001</t>
  </si>
  <si>
    <t xml:space="preserve">isolace rubu úložných prahů a závěrných zídek + říms opěr (1x pod AP)   </t>
  </si>
  <si>
    <t>"opěra Hanušovická" 1,2*4,7- 2,47*0,25+2*1,6*0,96</t>
  </si>
  <si>
    <t xml:space="preserve">"opěra Lichkovská" 1,2*4,7-2,47*0,25+2*1,6*0,96   </t>
  </si>
  <si>
    <t xml:space="preserve">"izolace asf. nátěry, 2xPN"   </t>
  </si>
  <si>
    <t xml:space="preserve">"nové římsy opěr, měřeno digitálně"  (0,4+2,0)*0,9*4,00*2   </t>
  </si>
  <si>
    <t>99</t>
  </si>
  <si>
    <t>11163150</t>
  </si>
  <si>
    <t>lak penetrační asfaltový</t>
  </si>
  <si>
    <t>166</t>
  </si>
  <si>
    <t xml:space="preserve">(16,920+33,470) * 0,00032   </t>
  </si>
  <si>
    <t>711122131</t>
  </si>
  <si>
    <t>Provedení izolace proti zemní vlhkosti natěradly a tmely za horka na ploše svislé S nátěrem asfaltovým</t>
  </si>
  <si>
    <t>168</t>
  </si>
  <si>
    <t>https://podminky.urs.cz/item/CS_URS_2023_01/711122131</t>
  </si>
  <si>
    <t xml:space="preserve">"izolace asf. nátěry, 1xAN "   </t>
  </si>
  <si>
    <t xml:space="preserve">"nové římsy opěr "  (0,4+2,0)*0,9*4,00   </t>
  </si>
  <si>
    <t>101</t>
  </si>
  <si>
    <t>11163152</t>
  </si>
  <si>
    <t>lak hydroizolační asfaltový</t>
  </si>
  <si>
    <t>170</t>
  </si>
  <si>
    <t xml:space="preserve">8,64 * 0,0017   </t>
  </si>
  <si>
    <t>711141559</t>
  </si>
  <si>
    <t>Provedení izolace proti zemní vlhkosti pásy přitavením NAIP na ploše vodorovné V</t>
  </si>
  <si>
    <t>976273078</t>
  </si>
  <si>
    <t>https://podminky.urs.cz/item/CS_URS_2023_01/711141559</t>
  </si>
  <si>
    <t xml:space="preserve">"schválený systém proti stékající vodě U SŽ" </t>
  </si>
  <si>
    <t xml:space="preserve">"isolace spádového betonu za rubem opěr - pod příčnou drenáží"   </t>
  </si>
  <si>
    <t>103</t>
  </si>
  <si>
    <t>711142559</t>
  </si>
  <si>
    <t>Provedení izolace proti zemní vlhkosti pásy přitavením NAIP na ploše svislé S</t>
  </si>
  <si>
    <t>1344109381</t>
  </si>
  <si>
    <t>https://podminky.urs.cz/item/CS_URS_2023_01/711142559</t>
  </si>
  <si>
    <t xml:space="preserve">isolace rubu úložných prahů a závěrných zídek + říms opěr   </t>
  </si>
  <si>
    <t>24617152_R</t>
  </si>
  <si>
    <t>pás těžký asfaltový, schválený systém SŽ</t>
  </si>
  <si>
    <t>1778764265</t>
  </si>
  <si>
    <t>(16,92+16,19)*1,1 "Přepočtené koeficientem množství</t>
  </si>
  <si>
    <t>105</t>
  </si>
  <si>
    <t>711491172</t>
  </si>
  <si>
    <t>Provedení doplňků izolace proti vodě textilií na ploše vodorovné V vrstva ochranná</t>
  </si>
  <si>
    <t>538952973</t>
  </si>
  <si>
    <t>https://podminky.urs.cz/item/CS_URS_2023_01/711491172</t>
  </si>
  <si>
    <t xml:space="preserve">"schválený systém proti stékající vodě u SŽ, geotextilie 1200g/m2" </t>
  </si>
  <si>
    <t>"opěra Hanušovická - vodorovná" 4,7*1,8</t>
  </si>
  <si>
    <t xml:space="preserve">"opěra Lichkovská - vodorovná" 4,7*1,8   </t>
  </si>
  <si>
    <t>106</t>
  </si>
  <si>
    <t>711491272</t>
  </si>
  <si>
    <t>Provedení doplňků izolace proti vodě textilií na ploše svislé S vrstva ochranná</t>
  </si>
  <si>
    <t>-265397507</t>
  </si>
  <si>
    <t>https://podminky.urs.cz/item/CS_URS_2023_01/711491272</t>
  </si>
  <si>
    <t>"geotextílie 1200g/m2"</t>
  </si>
  <si>
    <t xml:space="preserve">"isolace rubu úložných prahů a závěrných zídek + říms opěr"   </t>
  </si>
  <si>
    <t>107</t>
  </si>
  <si>
    <t>711491177</t>
  </si>
  <si>
    <t>Provedení doplňků izolace proti vodě textilií připevnění izolace nerezovou lištou</t>
  </si>
  <si>
    <t>1110146218</t>
  </si>
  <si>
    <t>https://podminky.urs.cz/item/CS_URS_2023_01/711491177</t>
  </si>
  <si>
    <t>"římsy opěr + závěrné zídky" 2*(1,6+4,7+1,6)</t>
  </si>
  <si>
    <t>108</t>
  </si>
  <si>
    <t>13756655_R</t>
  </si>
  <si>
    <t xml:space="preserve">pásnice nerezová 40/4 - (kotvení izolace),v jakost W.-Nr.1.4301 </t>
  </si>
  <si>
    <t>1857468853</t>
  </si>
  <si>
    <t>"včetně prořezu 5%, hmotnost 1,26kg/m"   (2*1,60+4,70)*2*1,05</t>
  </si>
  <si>
    <t>109</t>
  </si>
  <si>
    <t>59030055_R</t>
  </si>
  <si>
    <t>vrut nerezový se šestihrannou hlavou 8x60mm, včetně hmoždinky</t>
  </si>
  <si>
    <t>-531393391</t>
  </si>
  <si>
    <t>"vzdálenost kotvících prvků max. 300mm, 15,8*3+1=48,4" 48</t>
  </si>
  <si>
    <t>69311087</t>
  </si>
  <si>
    <t>geotextilie netkaná separační, ochranná, filtrační, drenážní PP 1200g/m2</t>
  </si>
  <si>
    <t>-1613471418</t>
  </si>
  <si>
    <t>spádový beton pod příčnou drenáží</t>
  </si>
  <si>
    <t>rub úložných prahů a říms</t>
  </si>
  <si>
    <t>"přepočteno koeficientem množství" 33,11*1,1</t>
  </si>
  <si>
    <t>111</t>
  </si>
  <si>
    <t>998711101</t>
  </si>
  <si>
    <t>Přesun hmot pro izolace proti vodě, vlhkosti a plynům stanovený z hmotnosti přesunovaného materiálu vodorovná dopravní vzdálenost do 50 m v objektech výšky do 6 m</t>
  </si>
  <si>
    <t>172</t>
  </si>
  <si>
    <t>https://podminky.urs.cz/item/CS_URS_2023_01/998711101</t>
  </si>
  <si>
    <t>742</t>
  </si>
  <si>
    <t>Elektroinstalace - slaboproud</t>
  </si>
  <si>
    <t>74211010_R</t>
  </si>
  <si>
    <t>Montáž kabelového žlabu 200/100 mm</t>
  </si>
  <si>
    <t>174</t>
  </si>
  <si>
    <t xml:space="preserve">"chránička pro kabel a zábradlí" 10,00   </t>
  </si>
  <si>
    <t>113</t>
  </si>
  <si>
    <t>345754920_R</t>
  </si>
  <si>
    <t>chránička kabelová plechová 200/100mm</t>
  </si>
  <si>
    <t>176</t>
  </si>
  <si>
    <t>789</t>
  </si>
  <si>
    <t>Povrchové úpravy ocelových konstrukcí a technologických zařízení</t>
  </si>
  <si>
    <t>789212121</t>
  </si>
  <si>
    <t>Provedení otryskání povrchů zařízení suché abrazivní tryskání, s povrchem členitým stupeň zarezavění B, stupeň přípravy Sa 3</t>
  </si>
  <si>
    <t>-2123096080</t>
  </si>
  <si>
    <t>https://podminky.urs.cz/item/CS_URS_2023_01/789212121</t>
  </si>
  <si>
    <t>"ložiska" 3,48</t>
  </si>
  <si>
    <t>115</t>
  </si>
  <si>
    <t>789212122</t>
  </si>
  <si>
    <t>Provedení otryskání povrchů zařízení suché abrazivní tryskání, s povrchem členitým stupeň zarezavění B, stupeň přípravy Sa 2½</t>
  </si>
  <si>
    <t>178</t>
  </si>
  <si>
    <t>https://podminky.urs.cz/item/CS_URS_2023_01/789212122</t>
  </si>
  <si>
    <t>Poznámka k položce:_x000D_
Poznámka k položce: Tryskání nové OK a chodníků, plocha dle přílohy 2.2.2</t>
  </si>
  <si>
    <t xml:space="preserve">"NK" 69,2 </t>
  </si>
  <si>
    <t>"chodníky"  77</t>
  </si>
  <si>
    <t>42118101_R</t>
  </si>
  <si>
    <t>materiál tryskací TYRAMAT</t>
  </si>
  <si>
    <t>180</t>
  </si>
  <si>
    <t>Poznámka k položce:_x000D_
Poznámka k položce: Materiál, spotřeba 15 kg / m2</t>
  </si>
  <si>
    <t xml:space="preserve">" spotřeba 48kg/m2" (3,48+69,2+77,0)*0,048 </t>
  </si>
  <si>
    <t>117</t>
  </si>
  <si>
    <t>789322111</t>
  </si>
  <si>
    <t>Zhotovení nátěru ocelových konstrukcí třídy II jednosložkového základního, tloušťky do 80 μm</t>
  </si>
  <si>
    <t>182</t>
  </si>
  <si>
    <t>https://podminky.urs.cz/item/CS_URS_2023_01/789322111</t>
  </si>
  <si>
    <t>Poznámka k položce:_x000D_
Poznámka k položce: Základní nátěr</t>
  </si>
  <si>
    <t>789322116</t>
  </si>
  <si>
    <t>Zhotovení nátěru ocelových konstrukcí třídy II jednosložkového mezivrstvy, tloušťky do 80 μm</t>
  </si>
  <si>
    <t>184</t>
  </si>
  <si>
    <t>https://podminky.urs.cz/item/CS_URS_2023_01/789322116</t>
  </si>
  <si>
    <t>Poznámka k položce:_x000D_
Poznámka k položce: mezivrstva x 2</t>
  </si>
  <si>
    <t>"NK" 69,2 *2</t>
  </si>
  <si>
    <t>"chodníky"  77*2</t>
  </si>
  <si>
    <t>119</t>
  </si>
  <si>
    <t>789322221</t>
  </si>
  <si>
    <t>Zhotovení nátěru ocelových konstrukcí třídy II dvousložkového krycího (vrchního), tloušťky do 80 μm</t>
  </si>
  <si>
    <t>186</t>
  </si>
  <si>
    <t>https://podminky.urs.cz/item/CS_URS_2023_01/789322221</t>
  </si>
  <si>
    <t>Poznámka k položce:_x000D_
Poznámka k položce: Vrchní nátěr</t>
  </si>
  <si>
    <t>"ložiska" 3,48/2</t>
  </si>
  <si>
    <t>120</t>
  </si>
  <si>
    <t>789351240</t>
  </si>
  <si>
    <t>Zhotovení nátěrů pásových korozně namáhaných míst (svary, hrany, kouty, šroubové spoje, apod.) tloušťky 50 μm ocelových konstrukcí třídy II dvousložkových</t>
  </si>
  <si>
    <t>188</t>
  </si>
  <si>
    <t>https://podminky.urs.cz/item/CS_URS_2023_01/789351240</t>
  </si>
  <si>
    <t>Poznámka k položce:_x000D_
Poznámka k položce: pásové nátěry, předpoklad 40% plochy</t>
  </si>
  <si>
    <t>"ložiska" 3,48*0,4</t>
  </si>
  <si>
    <t>"NK" 69,2 *0,4</t>
  </si>
  <si>
    <t>"chodníky"  77*0,4</t>
  </si>
  <si>
    <t>121</t>
  </si>
  <si>
    <t>24613582_R</t>
  </si>
  <si>
    <t>hmota nátěrová ONS 14, tl 280</t>
  </si>
  <si>
    <t>190</t>
  </si>
  <si>
    <t>Poznámka k položce:_x000D_
Poznámka k položce: Nátěrové hmoty, spotřeba 0,4 kg/m2</t>
  </si>
  <si>
    <t>"spotřeba 0,35kg/m2" (146,2+292,40+146,2+58,48)*0,35</t>
  </si>
  <si>
    <t>122</t>
  </si>
  <si>
    <t>24613582_R1</t>
  </si>
  <si>
    <t>hmota nátěrová ONS 02, tl 240</t>
  </si>
  <si>
    <t>-1902512248</t>
  </si>
  <si>
    <t>"spotřeba 0,35kg/m2" (3,48+3,48+3,48/2+3,48*0,4)*0,35</t>
  </si>
  <si>
    <t>123</t>
  </si>
  <si>
    <t>998781101</t>
  </si>
  <si>
    <t>Přesun hmot pro obklady keramické stanovený z hmotnosti přesunovaného materiálu vodorovná dopravní vzdálenost do 50 m v objektech výšky do 6 m</t>
  </si>
  <si>
    <t>-2034894820</t>
  </si>
  <si>
    <t>https://podminky.urs.cz/item/CS_URS_2023_01/998781101</t>
  </si>
  <si>
    <t>Práce a dodávky M</t>
  </si>
  <si>
    <t>46-M</t>
  </si>
  <si>
    <t>Zemní práce při extr.mont.pracích</t>
  </si>
  <si>
    <t>59381008</t>
  </si>
  <si>
    <t>panel silniční 3,00x1,00x0,18m</t>
  </si>
  <si>
    <t>256</t>
  </si>
  <si>
    <t>-79249214</t>
  </si>
  <si>
    <t xml:space="preserve">provizorní panelová komunikace </t>
  </si>
  <si>
    <t>počet panelů  celkem : 108,0/3,0=36ks</t>
  </si>
  <si>
    <t>"obrátkovost 3x - 36/3" 12</t>
  </si>
  <si>
    <t>125</t>
  </si>
  <si>
    <t>460031212</t>
  </si>
  <si>
    <t>Přípravné terénní práce štěpkování s naložením na dopravní prostředek a odvozem do 20 km keřového porostu nebo stromků průměru kmínků do 5 cm hustého</t>
  </si>
  <si>
    <t>-32773501</t>
  </si>
  <si>
    <t>https://podminky.urs.cz/item/CS_URS_2023_01/460031212</t>
  </si>
  <si>
    <t>460881411</t>
  </si>
  <si>
    <t>Kryt vozovek a chodníků z panelů silničních (materiál ve specifikaci) včetně úpravy podkladní pláně se štěrkovým ložem</t>
  </si>
  <si>
    <t>194</t>
  </si>
  <si>
    <t>https://podminky.urs.cz/item/CS_URS_2023_01/460881411</t>
  </si>
  <si>
    <t>Poznámka k položce:_x000D_
Poznámka k položce: Ochrana vodovodní přípojky pod mostem, 80 m2</t>
  </si>
  <si>
    <t>127</t>
  </si>
  <si>
    <t>919726123</t>
  </si>
  <si>
    <t>Geotextilie netkaná pro ochranu, separaci nebo filtraci měrná hmotnost přes 300 do 500 g/m2</t>
  </si>
  <si>
    <t>-882501571</t>
  </si>
  <si>
    <t>https://podminky.urs.cz/item/CS_URS_2023_01/919726123</t>
  </si>
  <si>
    <t>SO 02 - Železniční svršek</t>
  </si>
  <si>
    <t xml:space="preserve">    51 - Kolejová lože</t>
  </si>
  <si>
    <t xml:space="preserve">    52 - Kolej</t>
  </si>
  <si>
    <t xml:space="preserve">    96 - Bourání konstrukcí</t>
  </si>
  <si>
    <t xml:space="preserve">    99 - Přesun hmot a manipulace se sutí</t>
  </si>
  <si>
    <t>OST - Ostatní</t>
  </si>
  <si>
    <t>5906060010</t>
  </si>
  <si>
    <t>Vrtání pražce dřevěného do 8 otvorů. Poznámka: 1. V cenách jsou započteny náklady na potřebnou manipulaci, označení, vyvrtání otvorů a jejich ošetření impregnací.</t>
  </si>
  <si>
    <t>Sborník UOŽI 01 2023</t>
  </si>
  <si>
    <t>-691766433</t>
  </si>
  <si>
    <t>Poznámka k položce:_x000D_
Pražec=kus</t>
  </si>
  <si>
    <t>"pozednice" 2</t>
  </si>
  <si>
    <t>"podélná dřeva" 9</t>
  </si>
  <si>
    <t>5906080015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</si>
  <si>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</si>
  <si>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úl.pl.</t>
  </si>
  <si>
    <t>940818702</t>
  </si>
  <si>
    <t>"pozednice" 2*2</t>
  </si>
  <si>
    <t>"podélná dřeva" 9*2</t>
  </si>
  <si>
    <t>5906130135</t>
  </si>
  <si>
    <t>Montáž kolejového roštu v ose koleje pražce dřevěné vystrojené, tvar S49, 49E1. Poznámka: 1. V cenách jsou započteny náklady na manipulaci a montáž KR, u pražců dřevěných nevystrojených i na vrtání pražců. 2. V cenách nejsou obsaženy náklady na dodávku materiálu.</t>
  </si>
  <si>
    <t>km</t>
  </si>
  <si>
    <t>468453141</t>
  </si>
  <si>
    <t>5906140035</t>
  </si>
  <si>
    <t>Demontáž kolejového roštu koleje v ose koleje pražce dřevěné, tvar S49, T, 49E1.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</si>
  <si>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715222703</t>
  </si>
  <si>
    <t>"bez délky NK-mezi pozednicemi" (25,0-5,50)/1000</t>
  </si>
  <si>
    <t>5907015016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</si>
  <si>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</si>
  <si>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716614539</t>
  </si>
  <si>
    <t>Poznámka k položce:_x000D_
Metr kolejnice=m</t>
  </si>
  <si>
    <t>" na NK mostu" 2*5,50</t>
  </si>
  <si>
    <t>5908005425</t>
  </si>
  <si>
    <t>Oprava kolejnicového styku demontáž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</si>
  <si>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</si>
  <si>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-298723148</t>
  </si>
  <si>
    <t>Poznámka k položce:_x000D_
Spojka=kus</t>
  </si>
  <si>
    <t>5908005525</t>
  </si>
  <si>
    <t>Oprava kolejnicového styku montáž spojek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</si>
  <si>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285262638</t>
  </si>
  <si>
    <t>Kolejová lože</t>
  </si>
  <si>
    <t>5905060010</t>
  </si>
  <si>
    <t>Zřízení nového kolejového lože v koleji.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</si>
  <si>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zřízení nového kolejového lože otevřeného v předpolích mostu</t>
  </si>
  <si>
    <t>(25,0-5,5-2*3,00)*(4,7+3,4)/2*0,5</t>
  </si>
  <si>
    <t>zřízení zapuštěného KL v předpolí mostu</t>
  </si>
  <si>
    <t>2*3,0*(4,7)*0,5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</si>
  <si>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</si>
  <si>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</si>
  <si>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doplnění kolejového lože od začátku po konec úpravy GPK, š=3,50m, průměrná tl. =0,06m</t>
  </si>
  <si>
    <t>(73,961460-73,492008)*1000*3,5*0,06</t>
  </si>
  <si>
    <t>5955101005</t>
  </si>
  <si>
    <t>Kamenivo drcené štěrk frakce 31,5/63 třídy min. BII</t>
  </si>
  <si>
    <t>398847074</t>
  </si>
  <si>
    <t>(25,0-5,5-2*3,00)*(4,7+3,4)/2*0,5*1,7</t>
  </si>
  <si>
    <t>2*3,0*(4,7)*0,5*1,7</t>
  </si>
  <si>
    <t>doplnění kolejového lože od začátku po konec úpravy GPK</t>
  </si>
  <si>
    <t>(73,961460-73,492008)*1000*3,5*0,06*1,7</t>
  </si>
  <si>
    <t>Kolej</t>
  </si>
  <si>
    <t>5956101025</t>
  </si>
  <si>
    <t>Pražec dřevěný příčný vystrojený   dub 2600x260x150 mm</t>
  </si>
  <si>
    <t>5958101005</t>
  </si>
  <si>
    <t>Součásti spojovací kolejnicové spojky tv. S 730 mm</t>
  </si>
  <si>
    <t>Dle technické zprávy, výkresových příloh projektové dokumentace. Dle výkazů materiálu projektu. Dle tabulky kubatur projektanta.</t>
  </si>
  <si>
    <t>kolejnicový montovaný styk - 2*2 ks</t>
  </si>
  <si>
    <t>4*2</t>
  </si>
  <si>
    <t>5958107005</t>
  </si>
  <si>
    <t>Šroub spojkový M24 x 140 mm</t>
  </si>
  <si>
    <t>-1456739719</t>
  </si>
  <si>
    <t>4*4</t>
  </si>
  <si>
    <t>5958134040</t>
  </si>
  <si>
    <t>-1084559799</t>
  </si>
  <si>
    <t>5909032010</t>
  </si>
  <si>
    <t>Přesná úprava GPK koleje směrové a výškové uspořádání pražce dřevěné nebo ocelové.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</si>
  <si>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SVÚ koleje 49 E1 na dřev. pražcích - příloha č. 2 (2x pojezd) s doplněním ŠL</t>
  </si>
  <si>
    <t>(73,961460-73,469452)*2</t>
  </si>
  <si>
    <t>Bourání konstrukcí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</si>
  <si>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</si>
  <si>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</si>
  <si>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odtěžení kolejového lože otevřeného v předpolích mostu</t>
  </si>
  <si>
    <t>(25,0-5,5-2*1,50)*(4,7+3,4)/2*0,5</t>
  </si>
  <si>
    <t>odtěžení zapuštěného KL v předpolí mostu</t>
  </si>
  <si>
    <t>2*1,50*(4,6)*0,5</t>
  </si>
  <si>
    <t>Přesun hmot a manipulace se sutí</t>
  </si>
  <si>
    <t>9902300100</t>
  </si>
  <si>
    <t>Doprava jednosměrná mechanizací o nosnosti přes 3,5 t sypanin (kameniva, písku, suti, dlažebních kostek,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</si>
  <si>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Poznámka k položce: Měrnou jednotkou je t přepravovaného materiálu.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</si>
  <si>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</si>
  <si>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</si>
  <si>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odtěžené kolejové lože (suť) k likvidaci (sníženo o množství použité pro zásypy za rubem opěr u SO01)</t>
  </si>
  <si>
    <t>(40,313 -(2,0*4,6*0,6)*2)*2,0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</si>
  <si>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</si>
  <si>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</si>
  <si>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PUŠL</t>
  </si>
  <si>
    <t>ASP</t>
  </si>
  <si>
    <t>OST</t>
  </si>
  <si>
    <t>Ostatní</t>
  </si>
  <si>
    <t>9902400100</t>
  </si>
  <si>
    <t>Doprava jednosměrná mechanizací o nosnosti přes 3,5 t objemnějšího kusového materiálu (prefabrikátů, stožárů, výhybek, rozvaděčů, vybouraných hmot atd.) do 10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</si>
  <si>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-1559085460</t>
  </si>
  <si>
    <t>Poznámka k položce:_x000D_
Měrnou jednotkou je t přepravovaného materiálu.</t>
  </si>
  <si>
    <t>staré pražce + podkladnice+drobné kolejivo</t>
  </si>
  <si>
    <t>28*(0,080+0,025)</t>
  </si>
  <si>
    <t>9902400300</t>
  </si>
  <si>
    <t>Doprava jednosměrná mechanizací o nosnosti přes 3,5 t objemnějšího kusového materiálu (prefabrikátů, stožárů, výhybek, rozvaděčů, vybouraných hmot atd.) do 30 km Poznámka: 1. Ceny jsou určeny pro dopravu silničními i kolejovými vozidly. 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</si>
  <si>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-769698988</t>
  </si>
  <si>
    <t>nové vystrojené pražce</t>
  </si>
  <si>
    <t>28*(0,100+0,025)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</si>
  <si>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</si>
  <si>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</si>
  <si>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1544329022</t>
  </si>
  <si>
    <t>kolejové lože (suť) k likvidaci (sníženo o množství použité pro zásypy za rubem opěr u SO01)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</si>
  <si>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</si>
  <si>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</si>
  <si>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1421526433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</si>
  <si>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</si>
  <si>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</si>
  <si>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-1507071558</t>
  </si>
  <si>
    <t>9909000300</t>
  </si>
  <si>
    <t>355486120</t>
  </si>
  <si>
    <t>výměna dřevěných pražců - 28ks, 80kg/ks</t>
  </si>
  <si>
    <t xml:space="preserve">28*0,08 </t>
  </si>
  <si>
    <t>9909000400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</si>
  <si>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</si>
  <si>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2054864159</t>
  </si>
  <si>
    <t>podložka pražová pod pastu kolejnice (S49,  183/126/6, 0,182kg/ks)</t>
  </si>
  <si>
    <t>28*2*0,182/1000</t>
  </si>
  <si>
    <t>podložka polyetylenová pod podkladnici (380/160/2, 0,09kg/ks)</t>
  </si>
  <si>
    <t>28*2*0,09/1000</t>
  </si>
  <si>
    <t>VRN - VRN a VON stavby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</si>
  <si>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</si>
  <si>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</si>
  <si>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</si>
  <si>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</si>
  <si>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</si>
  <si>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</si>
  <si>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</si>
  <si>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</si>
  <si>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</si>
  <si>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022111001- R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</si>
  <si>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</si>
  <si>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SVÚ koleje 49 E1 na dřev. pražcích dl. 445 m (2x pojezd) s doplnění ŠL 0,15 m3/1 m</t>
  </si>
  <si>
    <t>0,445*2</t>
  </si>
  <si>
    <t>VRN1</t>
  </si>
  <si>
    <t>Průzkumné, geodetické a projektové práce</t>
  </si>
  <si>
    <t>012103000</t>
  </si>
  <si>
    <t>Geodetické práce před výstavbou</t>
  </si>
  <si>
    <t>soubor</t>
  </si>
  <si>
    <t>1024</t>
  </si>
  <si>
    <t>1653079909</t>
  </si>
  <si>
    <t>https://podminky.urs.cz/item/CS_URS_2023_01/012103000</t>
  </si>
  <si>
    <t>"vytyčení hranic pozemku dráhy, prostor zařízení staveniště, vytyčení zajišťovacích bodů, doloženo protokolem" 1</t>
  </si>
  <si>
    <t>012103000.1</t>
  </si>
  <si>
    <t>-1338973687</t>
  </si>
  <si>
    <t>"vytyčení kabelových tras, doloženo protokolem" 1</t>
  </si>
  <si>
    <t>012203000</t>
  </si>
  <si>
    <t>Geodetické práce při provádění stavby</t>
  </si>
  <si>
    <t>350790557</t>
  </si>
  <si>
    <t>https://podminky.urs.cz/item/CS_URS_2023_01/012203000</t>
  </si>
  <si>
    <t>"měření nutná pro zdárné provedení stavby" 1</t>
  </si>
  <si>
    <t>012303000</t>
  </si>
  <si>
    <t>Geodetické práce po výstavbě</t>
  </si>
  <si>
    <t>-67366447</t>
  </si>
  <si>
    <t>https://podminky.urs.cz/item/CS_URS_2023_01/012303000</t>
  </si>
  <si>
    <t>"geodetické zaměření skutečného provedení stavby včetně její polohy vůči hranicím pozemku dráhy" 1</t>
  </si>
  <si>
    <t>013244000</t>
  </si>
  <si>
    <t>Dokumentace pro provádění stavby</t>
  </si>
  <si>
    <t>976598579</t>
  </si>
  <si>
    <t>https://podminky.urs.cz/item/CS_URS_2023_01/013244000</t>
  </si>
  <si>
    <t>"výrobní dokumentace ocelových konstrukcí a podlah, odvodnění rubu opěr " 1</t>
  </si>
  <si>
    <t>013254000</t>
  </si>
  <si>
    <t>Dokumentace skutečného provedení stavby</t>
  </si>
  <si>
    <t>-677028093</t>
  </si>
  <si>
    <t>https://podminky.urs.cz/item/CS_URS_2023_01/013254000</t>
  </si>
  <si>
    <t>Poznámka k položce:_x000D_
2x listinná podoba + elektronická podoba (1x otevřená+1x uzavřená)</t>
  </si>
  <si>
    <t>VRN2</t>
  </si>
  <si>
    <t>Příprava staveniště</t>
  </si>
  <si>
    <t>R022002000</t>
  </si>
  <si>
    <t>Přeložení konstrukcí - přeložka sdělovacích kabelů</t>
  </si>
  <si>
    <t>Poznámka k položce:_x000D_
Poznámka k položce: V ceně položky jsou zahrnuty veškeré práce spojené s odkopáním, demontáží a likvidací původních chrániček a následným zásypem nových, práce spojené s přespojkováním a zabezepčením kabelů během výstavby.Cena zahrnuje veškerý materiál pro přespojkování kabelů (svorky, chráničky..), případné rezervní chráničky a další práce dle projektu. Revize a přeměření kabelů před a po provedení prací.</t>
  </si>
  <si>
    <t xml:space="preserve">"přeložka sdělovacích kabelů ČD-T, dle TZ- kap. 5.9.4"   1   </t>
  </si>
  <si>
    <t>VRN3</t>
  </si>
  <si>
    <t>Zařízení staveniště</t>
  </si>
  <si>
    <t>032903000</t>
  </si>
  <si>
    <t>Náklady na provoz a údržbu vybavení staveniště</t>
  </si>
  <si>
    <t>%</t>
  </si>
  <si>
    <t>-309924661</t>
  </si>
  <si>
    <t>https://podminky.urs.cz/item/CS_URS_2023_01/032903000</t>
  </si>
  <si>
    <t xml:space="preserve"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(∑HSV+∑PSV-∑997-∑998) snížený o hodnotu položek materiálu._x000D_
2) jednotkovou cenu = výši procentní sazby volí uchazeč. maximální přípustná sazba je 2,0% (příklad 2,0%=0,02 - do buňky I se vepíše hodnota 0,02) _x000D_
_x000D_
Vybavení staveniště počítáno z položek:_x000D_
SO - 01, Most v km 73,743 :∑ 1-9,15-16,18,20-31,33-38,46-48,57-62,65-66,70-73,77-88,97-98,100,102-103,105-107,112,114-115,117-120,125-127_x000D_
SO - 02, svršek : ∑1-9,15-16_x000D_
 </t>
  </si>
  <si>
    <t xml:space="preserve">"SO 01"  </t>
  </si>
  <si>
    <t xml:space="preserve">"SO 02" </t>
  </si>
  <si>
    <t>034603000</t>
  </si>
  <si>
    <t>Alarm, strážní služba staveniště</t>
  </si>
  <si>
    <t>https://podminky.urs.cz/item/CS_URS_2023_01/034603000</t>
  </si>
  <si>
    <t>Poznámka k položce:_x000D_
Poznámka k položce: Hlídání staveniště 30 dnů, 12 hod denně</t>
  </si>
  <si>
    <t>"střežení  staveniště" 30*12</t>
  </si>
  <si>
    <t>VRN4</t>
  </si>
  <si>
    <t>Inženýrská činnost</t>
  </si>
  <si>
    <t>040001000</t>
  </si>
  <si>
    <t>Poznámka k položce:_x000D_
Poznámka k položce: projednání zvláštního užívání komunikace, pronájem + údržba dopravního značení po dobu provádění stavby, týká se silnice  č.II/312</t>
  </si>
  <si>
    <t>VRN6</t>
  </si>
  <si>
    <t>Územní vlivy</t>
  </si>
  <si>
    <t>060001000</t>
  </si>
  <si>
    <t>"zahrnuje náklady na vyspravení příjezdové komunikace  po stavbě" 1</t>
  </si>
  <si>
    <t>065002000</t>
  </si>
  <si>
    <t>Mimostaveništní doprava materiálů</t>
  </si>
  <si>
    <t>https://podminky.urs.cz/item/CS_URS_2023_01/065002000</t>
  </si>
  <si>
    <t>Poznámka k položce:_x000D_
Poznámka k položce: Doprava konstrukce z deponie na dílnu a následně na staveniště Doprava panelů na provizorní zpevnění</t>
  </si>
  <si>
    <t>"konstrukce deponie Černovír - dílna (odhad km)" 20</t>
  </si>
  <si>
    <t>"konstrukce dílna - staveniště (odhad km) " 90</t>
  </si>
  <si>
    <t>" podélná dřeva, pozednice - staveniště(odhad  km)" 30</t>
  </si>
  <si>
    <t>"silniční panely (odhad km)" 2*100</t>
  </si>
  <si>
    <t>VRN7</t>
  </si>
  <si>
    <t>Provozní vlivy</t>
  </si>
  <si>
    <t>074002000</t>
  </si>
  <si>
    <t>Železniční a městský kolejový provoz</t>
  </si>
  <si>
    <t>-1281988865</t>
  </si>
  <si>
    <t>https://podminky.urs.cz/item/CS_URS_2023_01/074002000</t>
  </si>
  <si>
    <t>Poznámka k položce:_x000D_
1) jako množství do buňky H uvede uchazeč součet cen za práce prováděné za železničního provozu (prováděných mimo nepřetržitou výluku) pro celou stavbu _x000D_
2) jednotkovou cenu = výši procentní sazby volí uchazeč. maximální přípustná sazba je 5,0% (příklad 5,0%=0,05 - do buňky I se vepíše hodnota 0,05) _x000D_
_x000D_
SO01: ∑1-4,16,18,27,58,84,85,125-127_x000D_
VRN: ∑8</t>
  </si>
  <si>
    <t xml:space="preserve">"SO 01" </t>
  </si>
  <si>
    <t xml:space="preserve">"VRN" </t>
  </si>
  <si>
    <t>079002000</t>
  </si>
  <si>
    <t>Ostatní provozní vlivy</t>
  </si>
  <si>
    <t>1922608369</t>
  </si>
  <si>
    <t>https://podminky.urs.cz/item/CS_URS_2023_01/079002000</t>
  </si>
  <si>
    <t xml:space="preserve">"Zajištění dočasné uzavírky a omezení provozu na místní komuniíkaci pod mostem" 1 </t>
  </si>
  <si>
    <t>(organizační opatření , včetně dopravního značení a pod...)</t>
  </si>
  <si>
    <t>VRN9</t>
  </si>
  <si>
    <t>Ostatní náklady</t>
  </si>
  <si>
    <t>101030021100</t>
  </si>
  <si>
    <t>Kráčivé rýpadlo výkon 104 kW</t>
  </si>
  <si>
    <t>Sh</t>
  </si>
  <si>
    <t>-626127040</t>
  </si>
  <si>
    <t>"SO 01 +SO02" 4*8</t>
  </si>
  <si>
    <t>111010021000</t>
  </si>
  <si>
    <t>Jeřáb na automobilovém podvozku AD 28</t>
  </si>
  <si>
    <t>987733633</t>
  </si>
  <si>
    <t>"SO 01 - most" 6*8</t>
  </si>
  <si>
    <t>301010021200</t>
  </si>
  <si>
    <t>Nákladní automobil valník s rukou nosnost 12t</t>
  </si>
  <si>
    <t>391359752</t>
  </si>
  <si>
    <t>"SO 01 - most" 3*8</t>
  </si>
  <si>
    <t>302030012100</t>
  </si>
  <si>
    <t>Čerpadlo betonových směsí na automobilovém podvozku výkon 80m3/h, dosah 50m</t>
  </si>
  <si>
    <t>61521879</t>
  </si>
  <si>
    <t>"SO 01 - most" 4*2</t>
  </si>
  <si>
    <t>110030121000</t>
  </si>
  <si>
    <t>Dvoucestný bagr (MHS)</t>
  </si>
  <si>
    <t>-1968137594</t>
  </si>
  <si>
    <t>"SO 01 - most" 1*8</t>
  </si>
  <si>
    <t>"SO 02 - svršek"2*8</t>
  </si>
  <si>
    <t>R18</t>
  </si>
  <si>
    <t>přeprava dvoucestného bagru (MHS)</t>
  </si>
  <si>
    <t>-387056426</t>
  </si>
  <si>
    <t>"SO 01 + SO02" 2*50</t>
  </si>
  <si>
    <t>R19</t>
  </si>
  <si>
    <t>přeprava automobilového jeřábu AD 28</t>
  </si>
  <si>
    <t>509604482</t>
  </si>
  <si>
    <t>"SO 01 - most, do 30km" 4*50</t>
  </si>
  <si>
    <t>R19.1</t>
  </si>
  <si>
    <t>přeprava kráčivého rýpadla výkon 104 kW</t>
  </si>
  <si>
    <t>1205608807</t>
  </si>
  <si>
    <t>"SO 01 - most, do 50km" 2*50</t>
  </si>
  <si>
    <t>R21</t>
  </si>
  <si>
    <t>Čerpadlo betonových směsí na automobilovém podvozku výkon 80m3/h, dosah do 50m - přeprava+ přistavení</t>
  </si>
  <si>
    <t>2034970031</t>
  </si>
  <si>
    <t>"SO 01- most" 2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</si>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</sst>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251201" TargetMode="External"/><Relationship Id="rId18" Type="http://schemas.openxmlformats.org/officeDocument/2006/relationships/hyperlink" Target="https://podminky.urs.cz/item/CS_URS_2023_01/313321815" TargetMode="External"/><Relationship Id="rId26" Type="http://schemas.openxmlformats.org/officeDocument/2006/relationships/hyperlink" Target="https://podminky.urs.cz/item/CS_URS_2023_01/334352111" TargetMode="External"/><Relationship Id="rId39" Type="http://schemas.openxmlformats.org/officeDocument/2006/relationships/hyperlink" Target="https://podminky.urs.cz/item/CS_URS_2023_01/521281111" TargetMode="External"/><Relationship Id="rId21" Type="http://schemas.openxmlformats.org/officeDocument/2006/relationships/hyperlink" Target="https://podminky.urs.cz/item/CS_URS_2023_01/313351911" TargetMode="External"/><Relationship Id="rId34" Type="http://schemas.openxmlformats.org/officeDocument/2006/relationships/hyperlink" Target="https://podminky.urs.cz/item/CS_URS_2023_01/429172212" TargetMode="External"/><Relationship Id="rId42" Type="http://schemas.openxmlformats.org/officeDocument/2006/relationships/hyperlink" Target="https://podminky.urs.cz/item/CS_URS_2023_01/521283121" TargetMode="External"/><Relationship Id="rId47" Type="http://schemas.openxmlformats.org/officeDocument/2006/relationships/hyperlink" Target="https://podminky.urs.cz/item/CS_URS_2023_01/629991112" TargetMode="External"/><Relationship Id="rId50" Type="http://schemas.openxmlformats.org/officeDocument/2006/relationships/hyperlink" Target="https://podminky.urs.cz/item/CS_URS_2023_01/953961213" TargetMode="External"/><Relationship Id="rId55" Type="http://schemas.openxmlformats.org/officeDocument/2006/relationships/hyperlink" Target="https://podminky.urs.cz/item/CS_URS_2023_01/985121122" TargetMode="External"/><Relationship Id="rId63" Type="http://schemas.openxmlformats.org/officeDocument/2006/relationships/hyperlink" Target="https://podminky.urs.cz/item/CS_URS_2023_01/997013841" TargetMode="External"/><Relationship Id="rId68" Type="http://schemas.openxmlformats.org/officeDocument/2006/relationships/hyperlink" Target="https://podminky.urs.cz/item/CS_URS_2023_01/711122131" TargetMode="External"/><Relationship Id="rId76" Type="http://schemas.openxmlformats.org/officeDocument/2006/relationships/hyperlink" Target="https://podminky.urs.cz/item/CS_URS_2023_01/789212122" TargetMode="External"/><Relationship Id="rId84" Type="http://schemas.openxmlformats.org/officeDocument/2006/relationships/hyperlink" Target="https://podminky.urs.cz/item/CS_URS_2023_01/919726123" TargetMode="External"/><Relationship Id="rId7" Type="http://schemas.openxmlformats.org/officeDocument/2006/relationships/hyperlink" Target="https://podminky.urs.cz/item/CS_URS_2023_01/122151402" TargetMode="External"/><Relationship Id="rId71" Type="http://schemas.openxmlformats.org/officeDocument/2006/relationships/hyperlink" Target="https://podminky.urs.cz/item/CS_URS_2023_01/711491172" TargetMode="External"/><Relationship Id="rId2" Type="http://schemas.openxmlformats.org/officeDocument/2006/relationships/hyperlink" Target="https://podminky.urs.cz/item/CS_URS_2023_01/113107161" TargetMode="External"/><Relationship Id="rId16" Type="http://schemas.openxmlformats.org/officeDocument/2006/relationships/hyperlink" Target="https://podminky.urs.cz/item/CS_URS_2023_01/183405211" TargetMode="External"/><Relationship Id="rId29" Type="http://schemas.openxmlformats.org/officeDocument/2006/relationships/hyperlink" Target="https://podminky.urs.cz/item/CS_URS_2023_01/389121111" TargetMode="External"/><Relationship Id="rId11" Type="http://schemas.openxmlformats.org/officeDocument/2006/relationships/hyperlink" Target="https://podminky.urs.cz/item/CS_URS_2023_01/162751119" TargetMode="External"/><Relationship Id="rId24" Type="http://schemas.openxmlformats.org/officeDocument/2006/relationships/hyperlink" Target="https://podminky.urs.cz/item/CS_URS_2023_01/317221111" TargetMode="External"/><Relationship Id="rId32" Type="http://schemas.openxmlformats.org/officeDocument/2006/relationships/hyperlink" Target="https://podminky.urs.cz/item/CS_URS_2023_01/428941123" TargetMode="External"/><Relationship Id="rId37" Type="http://schemas.openxmlformats.org/officeDocument/2006/relationships/hyperlink" Target="https://podminky.urs.cz/item/CS_URS_2023_01/457311115" TargetMode="External"/><Relationship Id="rId40" Type="http://schemas.openxmlformats.org/officeDocument/2006/relationships/hyperlink" Target="https://podminky.urs.cz/item/CS_URS_2023_01/521281211" TargetMode="External"/><Relationship Id="rId45" Type="http://schemas.openxmlformats.org/officeDocument/2006/relationships/hyperlink" Target="https://podminky.urs.cz/item/CS_URS_2023_01/628613611" TargetMode="External"/><Relationship Id="rId53" Type="http://schemas.openxmlformats.org/officeDocument/2006/relationships/hyperlink" Target="https://podminky.urs.cz/item/CS_URS_2023_01/966023211" TargetMode="External"/><Relationship Id="rId58" Type="http://schemas.openxmlformats.org/officeDocument/2006/relationships/hyperlink" Target="https://podminky.urs.cz/item/CS_URS_2023_01/985241111" TargetMode="External"/><Relationship Id="rId66" Type="http://schemas.openxmlformats.org/officeDocument/2006/relationships/hyperlink" Target="https://podminky.urs.cz/item/CS_URS_2023_01/711111001" TargetMode="External"/><Relationship Id="rId74" Type="http://schemas.openxmlformats.org/officeDocument/2006/relationships/hyperlink" Target="https://podminky.urs.cz/item/CS_URS_2023_01/998711101" TargetMode="External"/><Relationship Id="rId79" Type="http://schemas.openxmlformats.org/officeDocument/2006/relationships/hyperlink" Target="https://podminky.urs.cz/item/CS_URS_2023_01/789322221" TargetMode="External"/><Relationship Id="rId5" Type="http://schemas.openxmlformats.org/officeDocument/2006/relationships/hyperlink" Target="https://podminky.urs.cz/item/CS_URS_2023_01/122151101" TargetMode="External"/><Relationship Id="rId61" Type="http://schemas.openxmlformats.org/officeDocument/2006/relationships/hyperlink" Target="https://podminky.urs.cz/item/CS_URS_2023_01/997013602" TargetMode="External"/><Relationship Id="rId82" Type="http://schemas.openxmlformats.org/officeDocument/2006/relationships/hyperlink" Target="https://podminky.urs.cz/item/CS_URS_2023_01/460031212" TargetMode="External"/><Relationship Id="rId19" Type="http://schemas.openxmlformats.org/officeDocument/2006/relationships/hyperlink" Target="https://podminky.urs.cz/item/CS_URS_2023_01/313351311" TargetMode="External"/><Relationship Id="rId4" Type="http://schemas.openxmlformats.org/officeDocument/2006/relationships/hyperlink" Target="https://podminky.urs.cz/item/CS_URS_2023_01/113311121" TargetMode="External"/><Relationship Id="rId9" Type="http://schemas.openxmlformats.org/officeDocument/2006/relationships/hyperlink" Target="https://podminky.urs.cz/item/CS_URS_2023_01/162351103" TargetMode="External"/><Relationship Id="rId14" Type="http://schemas.openxmlformats.org/officeDocument/2006/relationships/hyperlink" Target="https://podminky.urs.cz/item/CS_URS_2023_01/174151101" TargetMode="External"/><Relationship Id="rId22" Type="http://schemas.openxmlformats.org/officeDocument/2006/relationships/hyperlink" Target="https://podminky.urs.cz/item/CS_URS_2023_01/313361821" TargetMode="External"/><Relationship Id="rId27" Type="http://schemas.openxmlformats.org/officeDocument/2006/relationships/hyperlink" Target="https://podminky.urs.cz/item/CS_URS_2023_01/334352211" TargetMode="External"/><Relationship Id="rId30" Type="http://schemas.openxmlformats.org/officeDocument/2006/relationships/hyperlink" Target="https://podminky.urs.cz/item/CS_URS_2023_01/421941321" TargetMode="External"/><Relationship Id="rId35" Type="http://schemas.openxmlformats.org/officeDocument/2006/relationships/hyperlink" Target="https://podminky.urs.cz/item/CS_URS_2023_01/451476121" TargetMode="External"/><Relationship Id="rId43" Type="http://schemas.openxmlformats.org/officeDocument/2006/relationships/hyperlink" Target="https://podminky.urs.cz/item/CS_URS_2023_01/521283211" TargetMode="External"/><Relationship Id="rId48" Type="http://schemas.openxmlformats.org/officeDocument/2006/relationships/hyperlink" Target="https://podminky.urs.cz/item/CS_URS_2023_01/911121311" TargetMode="External"/><Relationship Id="rId56" Type="http://schemas.openxmlformats.org/officeDocument/2006/relationships/hyperlink" Target="https://podminky.urs.cz/item/CS_URS_2023_01/985142212" TargetMode="External"/><Relationship Id="rId64" Type="http://schemas.openxmlformats.org/officeDocument/2006/relationships/hyperlink" Target="https://podminky.urs.cz/item/CS_URS_2023_01/997013843" TargetMode="External"/><Relationship Id="rId69" Type="http://schemas.openxmlformats.org/officeDocument/2006/relationships/hyperlink" Target="https://podminky.urs.cz/item/CS_URS_2023_01/711141559" TargetMode="External"/><Relationship Id="rId77" Type="http://schemas.openxmlformats.org/officeDocument/2006/relationships/hyperlink" Target="https://podminky.urs.cz/item/CS_URS_2023_01/789322111" TargetMode="External"/><Relationship Id="rId8" Type="http://schemas.openxmlformats.org/officeDocument/2006/relationships/hyperlink" Target="https://podminky.urs.cz/item/CS_URS_2023_01/131151100" TargetMode="External"/><Relationship Id="rId51" Type="http://schemas.openxmlformats.org/officeDocument/2006/relationships/hyperlink" Target="https://podminky.urs.cz/item/CS_URS_2023_01/963051111" TargetMode="External"/><Relationship Id="rId72" Type="http://schemas.openxmlformats.org/officeDocument/2006/relationships/hyperlink" Target="https://podminky.urs.cz/item/CS_URS_2023_01/711491272" TargetMode="External"/><Relationship Id="rId80" Type="http://schemas.openxmlformats.org/officeDocument/2006/relationships/hyperlink" Target="https://podminky.urs.cz/item/CS_URS_2023_01/789351240" TargetMode="External"/><Relationship Id="rId85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113151111" TargetMode="External"/><Relationship Id="rId12" Type="http://schemas.openxmlformats.org/officeDocument/2006/relationships/hyperlink" Target="https://podminky.urs.cz/item/CS_URS_2023_01/171201221" TargetMode="External"/><Relationship Id="rId17" Type="http://schemas.openxmlformats.org/officeDocument/2006/relationships/hyperlink" Target="https://podminky.urs.cz/item/CS_URS_2023_01/212795111" TargetMode="External"/><Relationship Id="rId25" Type="http://schemas.openxmlformats.org/officeDocument/2006/relationships/hyperlink" Target="https://podminky.urs.cz/item/CS_URS_2023_01/334323118" TargetMode="External"/><Relationship Id="rId33" Type="http://schemas.openxmlformats.org/officeDocument/2006/relationships/hyperlink" Target="https://podminky.urs.cz/item/CS_URS_2023_01/429172111" TargetMode="External"/><Relationship Id="rId38" Type="http://schemas.openxmlformats.org/officeDocument/2006/relationships/hyperlink" Target="https://podminky.urs.cz/item/CS_URS_2023_01/465513256" TargetMode="External"/><Relationship Id="rId46" Type="http://schemas.openxmlformats.org/officeDocument/2006/relationships/hyperlink" Target="https://podminky.urs.cz/item/CS_URS_2023_01/629991111" TargetMode="External"/><Relationship Id="rId59" Type="http://schemas.openxmlformats.org/officeDocument/2006/relationships/hyperlink" Target="https://podminky.urs.cz/item/CS_URS_2023_01/997013501" TargetMode="External"/><Relationship Id="rId67" Type="http://schemas.openxmlformats.org/officeDocument/2006/relationships/hyperlink" Target="https://podminky.urs.cz/item/CS_URS_2023_01/711112001" TargetMode="External"/><Relationship Id="rId20" Type="http://schemas.openxmlformats.org/officeDocument/2006/relationships/hyperlink" Target="https://podminky.urs.cz/item/CS_URS_2023_01/313351312" TargetMode="External"/><Relationship Id="rId41" Type="http://schemas.openxmlformats.org/officeDocument/2006/relationships/hyperlink" Target="https://podminky.urs.cz/item/CS_URS_2023_01/521283111" TargetMode="External"/><Relationship Id="rId54" Type="http://schemas.openxmlformats.org/officeDocument/2006/relationships/hyperlink" Target="https://podminky.urs.cz/item/CS_URS_2023_01/967042714" TargetMode="External"/><Relationship Id="rId62" Type="http://schemas.openxmlformats.org/officeDocument/2006/relationships/hyperlink" Target="https://podminky.urs.cz/item/CS_URS_2023_01/997013655" TargetMode="External"/><Relationship Id="rId70" Type="http://schemas.openxmlformats.org/officeDocument/2006/relationships/hyperlink" Target="https://podminky.urs.cz/item/CS_URS_2023_01/711142559" TargetMode="External"/><Relationship Id="rId75" Type="http://schemas.openxmlformats.org/officeDocument/2006/relationships/hyperlink" Target="https://podminky.urs.cz/item/CS_URS_2023_01/789212121" TargetMode="External"/><Relationship Id="rId83" Type="http://schemas.openxmlformats.org/officeDocument/2006/relationships/hyperlink" Target="https://podminky.urs.cz/item/CS_URS_2023_01/460881411" TargetMode="External"/><Relationship Id="rId1" Type="http://schemas.openxmlformats.org/officeDocument/2006/relationships/hyperlink" Target="https://podminky.urs.cz/item/CS_URS_2023_01/111251102" TargetMode="External"/><Relationship Id="rId6" Type="http://schemas.openxmlformats.org/officeDocument/2006/relationships/hyperlink" Target="https://podminky.urs.cz/item/CS_URS_2023_01/122151301" TargetMode="External"/><Relationship Id="rId15" Type="http://schemas.openxmlformats.org/officeDocument/2006/relationships/hyperlink" Target="https://podminky.urs.cz/item/CS_URS_2023_01/181351003" TargetMode="External"/><Relationship Id="rId23" Type="http://schemas.openxmlformats.org/officeDocument/2006/relationships/hyperlink" Target="https://podminky.urs.cz/item/CS_URS_2023_01/313362021" TargetMode="External"/><Relationship Id="rId28" Type="http://schemas.openxmlformats.org/officeDocument/2006/relationships/hyperlink" Target="https://podminky.urs.cz/item/CS_URS_2023_01/334361266" TargetMode="External"/><Relationship Id="rId36" Type="http://schemas.openxmlformats.org/officeDocument/2006/relationships/hyperlink" Target="https://podminky.urs.cz/item/CS_URS_2023_01/451476122" TargetMode="External"/><Relationship Id="rId49" Type="http://schemas.openxmlformats.org/officeDocument/2006/relationships/hyperlink" Target="https://podminky.urs.cz/item/CS_URS_2023_01/936942211" TargetMode="External"/><Relationship Id="rId57" Type="http://schemas.openxmlformats.org/officeDocument/2006/relationships/hyperlink" Target="https://podminky.urs.cz/item/CS_URS_2023_01/985232112" TargetMode="External"/><Relationship Id="rId10" Type="http://schemas.openxmlformats.org/officeDocument/2006/relationships/hyperlink" Target="https://podminky.urs.cz/item/CS_URS_2023_01/162751117" TargetMode="External"/><Relationship Id="rId31" Type="http://schemas.openxmlformats.org/officeDocument/2006/relationships/hyperlink" Target="https://podminky.urs.cz/item/CS_URS_2023_01/421941521" TargetMode="External"/><Relationship Id="rId44" Type="http://schemas.openxmlformats.org/officeDocument/2006/relationships/hyperlink" Target="https://podminky.urs.cz/item/CS_URS_2023_01/521283221" TargetMode="External"/><Relationship Id="rId52" Type="http://schemas.openxmlformats.org/officeDocument/2006/relationships/hyperlink" Target="https://podminky.urs.cz/item/CS_URS_2023_01/963071111" TargetMode="External"/><Relationship Id="rId60" Type="http://schemas.openxmlformats.org/officeDocument/2006/relationships/hyperlink" Target="https://podminky.urs.cz/item/CS_URS_2023_01/997013509" TargetMode="External"/><Relationship Id="rId65" Type="http://schemas.openxmlformats.org/officeDocument/2006/relationships/hyperlink" Target="https://podminky.urs.cz/item/CS_URS_2023_01/998241021" TargetMode="External"/><Relationship Id="rId73" Type="http://schemas.openxmlformats.org/officeDocument/2006/relationships/hyperlink" Target="https://podminky.urs.cz/item/CS_URS_2023_01/711491177" TargetMode="External"/><Relationship Id="rId78" Type="http://schemas.openxmlformats.org/officeDocument/2006/relationships/hyperlink" Target="https://podminky.urs.cz/item/CS_URS_2023_01/789322116" TargetMode="External"/><Relationship Id="rId81" Type="http://schemas.openxmlformats.org/officeDocument/2006/relationships/hyperlink" Target="https://podminky.urs.cz/item/CS_URS_2023_01/99878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65002000" TargetMode="External"/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hyperlink" Target="https://podminky.urs.cz/item/CS_URS_2023_01/034603000" TargetMode="Externa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32903000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dminky.urs.cz/item/CS_URS_2023_01/013254000" TargetMode="External"/><Relationship Id="rId10" Type="http://schemas.openxmlformats.org/officeDocument/2006/relationships/hyperlink" Target="https://podminky.urs.cz/item/CS_URS_2023_01/079002000" TargetMode="External"/><Relationship Id="rId4" Type="http://schemas.openxmlformats.org/officeDocument/2006/relationships/hyperlink" Target="https://podminky.urs.cz/item/CS_URS_2023_01/013244000" TargetMode="External"/><Relationship Id="rId9" Type="http://schemas.openxmlformats.org/officeDocument/2006/relationships/hyperlink" Target="https://podminky.urs.cz/item/CS_URS_2023_01/074002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AN8" sqref="AN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3"/>
      <c r="AS2" s="373"/>
      <c r="AT2" s="373"/>
      <c r="AU2" s="373"/>
      <c r="AV2" s="373"/>
      <c r="AW2" s="373"/>
      <c r="AX2" s="373"/>
      <c r="AY2" s="373"/>
      <c r="AZ2" s="373"/>
      <c r="BA2" s="373"/>
      <c r="BB2" s="373"/>
      <c r="BC2" s="373"/>
      <c r="BD2" s="373"/>
      <c r="BE2" s="373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7" t="s">
        <v>14</v>
      </c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24"/>
      <c r="AQ5" s="24"/>
      <c r="AR5" s="22"/>
      <c r="BE5" s="334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39" t="s">
        <v>17</v>
      </c>
      <c r="L6" s="338"/>
      <c r="M6" s="338"/>
      <c r="N6" s="338"/>
      <c r="O6" s="338"/>
      <c r="P6" s="338"/>
      <c r="Q6" s="338"/>
      <c r="R6" s="338"/>
      <c r="S6" s="338"/>
      <c r="T6" s="338"/>
      <c r="U6" s="338"/>
      <c r="V6" s="338"/>
      <c r="W6" s="338"/>
      <c r="X6" s="338"/>
      <c r="Y6" s="338"/>
      <c r="Z6" s="338"/>
      <c r="AA6" s="338"/>
      <c r="AB6" s="338"/>
      <c r="AC6" s="338"/>
      <c r="AD6" s="338"/>
      <c r="AE6" s="338"/>
      <c r="AF6" s="338"/>
      <c r="AG6" s="338"/>
      <c r="AH6" s="338"/>
      <c r="AI6" s="338"/>
      <c r="AJ6" s="338"/>
      <c r="AK6" s="338"/>
      <c r="AL6" s="338"/>
      <c r="AM6" s="338"/>
      <c r="AN6" s="338"/>
      <c r="AO6" s="338"/>
      <c r="AP6" s="24"/>
      <c r="AQ6" s="24"/>
      <c r="AR6" s="22"/>
      <c r="BE6" s="335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35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/>
      <c r="AO8" s="24"/>
      <c r="AP8" s="24"/>
      <c r="AQ8" s="24"/>
      <c r="AR8" s="22"/>
      <c r="BE8" s="335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5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26</v>
      </c>
      <c r="AO10" s="24"/>
      <c r="AP10" s="24"/>
      <c r="AQ10" s="24"/>
      <c r="AR10" s="22"/>
      <c r="BE10" s="335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29</v>
      </c>
      <c r="AO11" s="24"/>
      <c r="AP11" s="24"/>
      <c r="AQ11" s="24"/>
      <c r="AR11" s="22"/>
      <c r="BE11" s="335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5"/>
      <c r="BS12" s="19" t="s">
        <v>6</v>
      </c>
    </row>
    <row r="13" spans="1:74" s="1" customFormat="1" ht="12" customHeight="1">
      <c r="B13" s="23"/>
      <c r="C13" s="24"/>
      <c r="D13" s="31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31</v>
      </c>
      <c r="AO13" s="24"/>
      <c r="AP13" s="24"/>
      <c r="AQ13" s="24"/>
      <c r="AR13" s="22"/>
      <c r="BE13" s="335"/>
      <c r="BS13" s="19" t="s">
        <v>6</v>
      </c>
    </row>
    <row r="14" spans="1:74">
      <c r="B14" s="23"/>
      <c r="C14" s="24"/>
      <c r="D14" s="24"/>
      <c r="E14" s="340" t="s">
        <v>31</v>
      </c>
      <c r="F14" s="341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1"/>
      <c r="Y14" s="341"/>
      <c r="Z14" s="341"/>
      <c r="AA14" s="341"/>
      <c r="AB14" s="341"/>
      <c r="AC14" s="341"/>
      <c r="AD14" s="341"/>
      <c r="AE14" s="341"/>
      <c r="AF14" s="341"/>
      <c r="AG14" s="341"/>
      <c r="AH14" s="341"/>
      <c r="AI14" s="341"/>
      <c r="AJ14" s="341"/>
      <c r="AK14" s="31" t="s">
        <v>28</v>
      </c>
      <c r="AL14" s="24"/>
      <c r="AM14" s="24"/>
      <c r="AN14" s="33" t="s">
        <v>31</v>
      </c>
      <c r="AO14" s="24"/>
      <c r="AP14" s="24"/>
      <c r="AQ14" s="24"/>
      <c r="AR14" s="22"/>
      <c r="BE14" s="335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5"/>
      <c r="BS15" s="19" t="s">
        <v>4</v>
      </c>
    </row>
    <row r="16" spans="1:74" s="1" customFormat="1" ht="12" customHeight="1">
      <c r="B16" s="23"/>
      <c r="C16" s="24"/>
      <c r="D16" s="31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33</v>
      </c>
      <c r="AO16" s="24"/>
      <c r="AP16" s="24"/>
      <c r="AQ16" s="24"/>
      <c r="AR16" s="22"/>
      <c r="BE16" s="335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35</v>
      </c>
      <c r="AO17" s="24"/>
      <c r="AP17" s="24"/>
      <c r="AQ17" s="24"/>
      <c r="AR17" s="22"/>
      <c r="BE17" s="335"/>
      <c r="BS17" s="19" t="s">
        <v>36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5"/>
      <c r="BS18" s="19" t="s">
        <v>6</v>
      </c>
    </row>
    <row r="19" spans="1:71" s="1" customFormat="1" ht="12" customHeight="1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35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5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5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5"/>
    </row>
    <row r="23" spans="1:71" s="1" customFormat="1" ht="47.25" customHeight="1">
      <c r="B23" s="23"/>
      <c r="C23" s="24"/>
      <c r="D23" s="24"/>
      <c r="E23" s="342" t="s">
        <v>40</v>
      </c>
      <c r="F23" s="342"/>
      <c r="G23" s="342"/>
      <c r="H23" s="342"/>
      <c r="I23" s="342"/>
      <c r="J23" s="342"/>
      <c r="K23" s="342"/>
      <c r="L23" s="342"/>
      <c r="M23" s="342"/>
      <c r="N23" s="342"/>
      <c r="O23" s="342"/>
      <c r="P23" s="342"/>
      <c r="Q23" s="342"/>
      <c r="R23" s="342"/>
      <c r="S23" s="342"/>
      <c r="T23" s="342"/>
      <c r="U23" s="342"/>
      <c r="V23" s="342"/>
      <c r="W23" s="342"/>
      <c r="X23" s="342"/>
      <c r="Y23" s="342"/>
      <c r="Z23" s="342"/>
      <c r="AA23" s="342"/>
      <c r="AB23" s="342"/>
      <c r="AC23" s="342"/>
      <c r="AD23" s="342"/>
      <c r="AE23" s="342"/>
      <c r="AF23" s="342"/>
      <c r="AG23" s="342"/>
      <c r="AH23" s="342"/>
      <c r="AI23" s="342"/>
      <c r="AJ23" s="342"/>
      <c r="AK23" s="342"/>
      <c r="AL23" s="342"/>
      <c r="AM23" s="342"/>
      <c r="AN23" s="342"/>
      <c r="AO23" s="24"/>
      <c r="AP23" s="24"/>
      <c r="AQ23" s="24"/>
      <c r="AR23" s="22"/>
      <c r="BE23" s="335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5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5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3">
        <f>ROUND(AG54,2)</f>
        <v>0</v>
      </c>
      <c r="AL26" s="344"/>
      <c r="AM26" s="344"/>
      <c r="AN26" s="344"/>
      <c r="AO26" s="344"/>
      <c r="AP26" s="38"/>
      <c r="AQ26" s="38"/>
      <c r="AR26" s="41"/>
      <c r="BE26" s="335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5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5" t="s">
        <v>42</v>
      </c>
      <c r="M28" s="345"/>
      <c r="N28" s="345"/>
      <c r="O28" s="345"/>
      <c r="P28" s="345"/>
      <c r="Q28" s="38"/>
      <c r="R28" s="38"/>
      <c r="S28" s="38"/>
      <c r="T28" s="38"/>
      <c r="U28" s="38"/>
      <c r="V28" s="38"/>
      <c r="W28" s="345" t="s">
        <v>43</v>
      </c>
      <c r="X28" s="345"/>
      <c r="Y28" s="345"/>
      <c r="Z28" s="345"/>
      <c r="AA28" s="345"/>
      <c r="AB28" s="345"/>
      <c r="AC28" s="345"/>
      <c r="AD28" s="345"/>
      <c r="AE28" s="345"/>
      <c r="AF28" s="38"/>
      <c r="AG28" s="38"/>
      <c r="AH28" s="38"/>
      <c r="AI28" s="38"/>
      <c r="AJ28" s="38"/>
      <c r="AK28" s="345" t="s">
        <v>44</v>
      </c>
      <c r="AL28" s="345"/>
      <c r="AM28" s="345"/>
      <c r="AN28" s="345"/>
      <c r="AO28" s="345"/>
      <c r="AP28" s="38"/>
      <c r="AQ28" s="38"/>
      <c r="AR28" s="41"/>
      <c r="BE28" s="335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48">
        <v>0.21</v>
      </c>
      <c r="M29" s="347"/>
      <c r="N29" s="347"/>
      <c r="O29" s="347"/>
      <c r="P29" s="347"/>
      <c r="Q29" s="43"/>
      <c r="R29" s="43"/>
      <c r="S29" s="43"/>
      <c r="T29" s="43"/>
      <c r="U29" s="43"/>
      <c r="V29" s="43"/>
      <c r="W29" s="346">
        <f>ROUND(AZ54, 2)</f>
        <v>0</v>
      </c>
      <c r="X29" s="347"/>
      <c r="Y29" s="347"/>
      <c r="Z29" s="347"/>
      <c r="AA29" s="347"/>
      <c r="AB29" s="347"/>
      <c r="AC29" s="347"/>
      <c r="AD29" s="347"/>
      <c r="AE29" s="347"/>
      <c r="AF29" s="43"/>
      <c r="AG29" s="43"/>
      <c r="AH29" s="43"/>
      <c r="AI29" s="43"/>
      <c r="AJ29" s="43"/>
      <c r="AK29" s="346">
        <f>ROUND(AV54, 2)</f>
        <v>0</v>
      </c>
      <c r="AL29" s="347"/>
      <c r="AM29" s="347"/>
      <c r="AN29" s="347"/>
      <c r="AO29" s="347"/>
      <c r="AP29" s="43"/>
      <c r="AQ29" s="43"/>
      <c r="AR29" s="44"/>
      <c r="BE29" s="336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48">
        <v>0.15</v>
      </c>
      <c r="M30" s="347"/>
      <c r="N30" s="347"/>
      <c r="O30" s="347"/>
      <c r="P30" s="347"/>
      <c r="Q30" s="43"/>
      <c r="R30" s="43"/>
      <c r="S30" s="43"/>
      <c r="T30" s="43"/>
      <c r="U30" s="43"/>
      <c r="V30" s="43"/>
      <c r="W30" s="346">
        <f>ROUND(BA54, 2)</f>
        <v>0</v>
      </c>
      <c r="X30" s="347"/>
      <c r="Y30" s="347"/>
      <c r="Z30" s="347"/>
      <c r="AA30" s="347"/>
      <c r="AB30" s="347"/>
      <c r="AC30" s="347"/>
      <c r="AD30" s="347"/>
      <c r="AE30" s="347"/>
      <c r="AF30" s="43"/>
      <c r="AG30" s="43"/>
      <c r="AH30" s="43"/>
      <c r="AI30" s="43"/>
      <c r="AJ30" s="43"/>
      <c r="AK30" s="346">
        <f>ROUND(AW54, 2)</f>
        <v>0</v>
      </c>
      <c r="AL30" s="347"/>
      <c r="AM30" s="347"/>
      <c r="AN30" s="347"/>
      <c r="AO30" s="347"/>
      <c r="AP30" s="43"/>
      <c r="AQ30" s="43"/>
      <c r="AR30" s="44"/>
      <c r="BE30" s="336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48">
        <v>0.21</v>
      </c>
      <c r="M31" s="347"/>
      <c r="N31" s="347"/>
      <c r="O31" s="347"/>
      <c r="P31" s="347"/>
      <c r="Q31" s="43"/>
      <c r="R31" s="43"/>
      <c r="S31" s="43"/>
      <c r="T31" s="43"/>
      <c r="U31" s="43"/>
      <c r="V31" s="43"/>
      <c r="W31" s="346">
        <f>ROUND(BB54, 2)</f>
        <v>0</v>
      </c>
      <c r="X31" s="347"/>
      <c r="Y31" s="347"/>
      <c r="Z31" s="347"/>
      <c r="AA31" s="347"/>
      <c r="AB31" s="347"/>
      <c r="AC31" s="347"/>
      <c r="AD31" s="347"/>
      <c r="AE31" s="347"/>
      <c r="AF31" s="43"/>
      <c r="AG31" s="43"/>
      <c r="AH31" s="43"/>
      <c r="AI31" s="43"/>
      <c r="AJ31" s="43"/>
      <c r="AK31" s="346">
        <v>0</v>
      </c>
      <c r="AL31" s="347"/>
      <c r="AM31" s="347"/>
      <c r="AN31" s="347"/>
      <c r="AO31" s="347"/>
      <c r="AP31" s="43"/>
      <c r="AQ31" s="43"/>
      <c r="AR31" s="44"/>
      <c r="BE31" s="336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48">
        <v>0.15</v>
      </c>
      <c r="M32" s="347"/>
      <c r="N32" s="347"/>
      <c r="O32" s="347"/>
      <c r="P32" s="347"/>
      <c r="Q32" s="43"/>
      <c r="R32" s="43"/>
      <c r="S32" s="43"/>
      <c r="T32" s="43"/>
      <c r="U32" s="43"/>
      <c r="V32" s="43"/>
      <c r="W32" s="346">
        <f>ROUND(BC54, 2)</f>
        <v>0</v>
      </c>
      <c r="X32" s="347"/>
      <c r="Y32" s="347"/>
      <c r="Z32" s="347"/>
      <c r="AA32" s="347"/>
      <c r="AB32" s="347"/>
      <c r="AC32" s="347"/>
      <c r="AD32" s="347"/>
      <c r="AE32" s="347"/>
      <c r="AF32" s="43"/>
      <c r="AG32" s="43"/>
      <c r="AH32" s="43"/>
      <c r="AI32" s="43"/>
      <c r="AJ32" s="43"/>
      <c r="AK32" s="346">
        <v>0</v>
      </c>
      <c r="AL32" s="347"/>
      <c r="AM32" s="347"/>
      <c r="AN32" s="347"/>
      <c r="AO32" s="347"/>
      <c r="AP32" s="43"/>
      <c r="AQ32" s="43"/>
      <c r="AR32" s="44"/>
      <c r="BE32" s="336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48">
        <v>0</v>
      </c>
      <c r="M33" s="347"/>
      <c r="N33" s="347"/>
      <c r="O33" s="347"/>
      <c r="P33" s="347"/>
      <c r="Q33" s="43"/>
      <c r="R33" s="43"/>
      <c r="S33" s="43"/>
      <c r="T33" s="43"/>
      <c r="U33" s="43"/>
      <c r="V33" s="43"/>
      <c r="W33" s="346">
        <f>ROUND(BD54, 2)</f>
        <v>0</v>
      </c>
      <c r="X33" s="347"/>
      <c r="Y33" s="347"/>
      <c r="Z33" s="347"/>
      <c r="AA33" s="347"/>
      <c r="AB33" s="347"/>
      <c r="AC33" s="347"/>
      <c r="AD33" s="347"/>
      <c r="AE33" s="347"/>
      <c r="AF33" s="43"/>
      <c r="AG33" s="43"/>
      <c r="AH33" s="43"/>
      <c r="AI33" s="43"/>
      <c r="AJ33" s="43"/>
      <c r="AK33" s="346">
        <v>0</v>
      </c>
      <c r="AL33" s="347"/>
      <c r="AM33" s="347"/>
      <c r="AN33" s="347"/>
      <c r="AO33" s="347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49" t="s">
        <v>53</v>
      </c>
      <c r="Y35" s="350"/>
      <c r="Z35" s="350"/>
      <c r="AA35" s="350"/>
      <c r="AB35" s="350"/>
      <c r="AC35" s="47"/>
      <c r="AD35" s="47"/>
      <c r="AE35" s="47"/>
      <c r="AF35" s="47"/>
      <c r="AG35" s="47"/>
      <c r="AH35" s="47"/>
      <c r="AI35" s="47"/>
      <c r="AJ35" s="47"/>
      <c r="AK35" s="351">
        <f>SUM(AK26:AK33)</f>
        <v>0</v>
      </c>
      <c r="AL35" s="350"/>
      <c r="AM35" s="350"/>
      <c r="AN35" s="350"/>
      <c r="AO35" s="352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633180361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3" t="str">
        <f>K6</f>
        <v>Oprava mostu km 73,743 Hanušovice - Lichkov</v>
      </c>
      <c r="M45" s="354"/>
      <c r="N45" s="354"/>
      <c r="O45" s="354"/>
      <c r="P45" s="354"/>
      <c r="Q45" s="354"/>
      <c r="R45" s="354"/>
      <c r="S45" s="354"/>
      <c r="T45" s="354"/>
      <c r="U45" s="354"/>
      <c r="V45" s="354"/>
      <c r="W45" s="354"/>
      <c r="X45" s="354"/>
      <c r="Y45" s="354"/>
      <c r="Z45" s="354"/>
      <c r="AA45" s="354"/>
      <c r="AB45" s="354"/>
      <c r="AC45" s="354"/>
      <c r="AD45" s="354"/>
      <c r="AE45" s="354"/>
      <c r="AF45" s="354"/>
      <c r="AG45" s="354"/>
      <c r="AH45" s="354"/>
      <c r="AI45" s="354"/>
      <c r="AJ45" s="354"/>
      <c r="AK45" s="354"/>
      <c r="AL45" s="354"/>
      <c r="AM45" s="354"/>
      <c r="AN45" s="354"/>
      <c r="AO45" s="354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Malá Morava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5" t="str">
        <f>IF(AN8= "","",AN8)</f>
        <v/>
      </c>
      <c r="AN47" s="35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 s.o., OŘ Ostrava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32</v>
      </c>
      <c r="AJ49" s="38"/>
      <c r="AK49" s="38"/>
      <c r="AL49" s="38"/>
      <c r="AM49" s="356" t="str">
        <f>IF(E17="","",E17)</f>
        <v>MORAVIA CONSULT Olomouc a.s.</v>
      </c>
      <c r="AN49" s="357"/>
      <c r="AO49" s="357"/>
      <c r="AP49" s="357"/>
      <c r="AQ49" s="38"/>
      <c r="AR49" s="41"/>
      <c r="AS49" s="358" t="s">
        <v>55</v>
      </c>
      <c r="AT49" s="35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30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56" t="str">
        <f>IF(E20="","",E20)</f>
        <v xml:space="preserve"> </v>
      </c>
      <c r="AN50" s="357"/>
      <c r="AO50" s="357"/>
      <c r="AP50" s="357"/>
      <c r="AQ50" s="38"/>
      <c r="AR50" s="41"/>
      <c r="AS50" s="360"/>
      <c r="AT50" s="36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2"/>
      <c r="AT51" s="36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4" t="s">
        <v>56</v>
      </c>
      <c r="D52" s="365"/>
      <c r="E52" s="365"/>
      <c r="F52" s="365"/>
      <c r="G52" s="365"/>
      <c r="H52" s="68"/>
      <c r="I52" s="366" t="s">
        <v>57</v>
      </c>
      <c r="J52" s="365"/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5"/>
      <c r="Z52" s="365"/>
      <c r="AA52" s="365"/>
      <c r="AB52" s="365"/>
      <c r="AC52" s="365"/>
      <c r="AD52" s="365"/>
      <c r="AE52" s="365"/>
      <c r="AF52" s="365"/>
      <c r="AG52" s="367" t="s">
        <v>58</v>
      </c>
      <c r="AH52" s="365"/>
      <c r="AI52" s="365"/>
      <c r="AJ52" s="365"/>
      <c r="AK52" s="365"/>
      <c r="AL52" s="365"/>
      <c r="AM52" s="365"/>
      <c r="AN52" s="366" t="s">
        <v>59</v>
      </c>
      <c r="AO52" s="365"/>
      <c r="AP52" s="365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1">
        <f>ROUND(SUM(AG55:AG57),2)</f>
        <v>0</v>
      </c>
      <c r="AH54" s="371"/>
      <c r="AI54" s="371"/>
      <c r="AJ54" s="371"/>
      <c r="AK54" s="371"/>
      <c r="AL54" s="371"/>
      <c r="AM54" s="371"/>
      <c r="AN54" s="372">
        <f>SUM(AG54,AT54)</f>
        <v>0</v>
      </c>
      <c r="AO54" s="372"/>
      <c r="AP54" s="372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16.5" customHeight="1">
      <c r="A55" s="88" t="s">
        <v>79</v>
      </c>
      <c r="B55" s="89"/>
      <c r="C55" s="90"/>
      <c r="D55" s="370" t="s">
        <v>80</v>
      </c>
      <c r="E55" s="370"/>
      <c r="F55" s="370"/>
      <c r="G55" s="370"/>
      <c r="H55" s="370"/>
      <c r="I55" s="91"/>
      <c r="J55" s="370" t="s">
        <v>81</v>
      </c>
      <c r="K55" s="370"/>
      <c r="L55" s="370"/>
      <c r="M55" s="370"/>
      <c r="N55" s="370"/>
      <c r="O55" s="370"/>
      <c r="P55" s="370"/>
      <c r="Q55" s="370"/>
      <c r="R55" s="370"/>
      <c r="S55" s="370"/>
      <c r="T55" s="370"/>
      <c r="U55" s="370"/>
      <c r="V55" s="370"/>
      <c r="W55" s="370"/>
      <c r="X55" s="370"/>
      <c r="Y55" s="370"/>
      <c r="Z55" s="370"/>
      <c r="AA55" s="370"/>
      <c r="AB55" s="370"/>
      <c r="AC55" s="370"/>
      <c r="AD55" s="370"/>
      <c r="AE55" s="370"/>
      <c r="AF55" s="370"/>
      <c r="AG55" s="368">
        <f>'SO 01 - Most v km 73,743'!J30</f>
        <v>0</v>
      </c>
      <c r="AH55" s="369"/>
      <c r="AI55" s="369"/>
      <c r="AJ55" s="369"/>
      <c r="AK55" s="369"/>
      <c r="AL55" s="369"/>
      <c r="AM55" s="369"/>
      <c r="AN55" s="368">
        <f>SUM(AG55,AT55)</f>
        <v>0</v>
      </c>
      <c r="AO55" s="369"/>
      <c r="AP55" s="369"/>
      <c r="AQ55" s="92" t="s">
        <v>82</v>
      </c>
      <c r="AR55" s="93"/>
      <c r="AS55" s="94">
        <v>0</v>
      </c>
      <c r="AT55" s="95">
        <f>ROUND(SUM(AV55:AW55),2)</f>
        <v>0</v>
      </c>
      <c r="AU55" s="96">
        <f>'SO 01 - Most v km 73,743'!P95</f>
        <v>0</v>
      </c>
      <c r="AV55" s="95">
        <f>'SO 01 - Most v km 73,743'!J33</f>
        <v>0</v>
      </c>
      <c r="AW55" s="95">
        <f>'SO 01 - Most v km 73,743'!J34</f>
        <v>0</v>
      </c>
      <c r="AX55" s="95">
        <f>'SO 01 - Most v km 73,743'!J35</f>
        <v>0</v>
      </c>
      <c r="AY55" s="95">
        <f>'SO 01 - Most v km 73,743'!J36</f>
        <v>0</v>
      </c>
      <c r="AZ55" s="95">
        <f>'SO 01 - Most v km 73,743'!F33</f>
        <v>0</v>
      </c>
      <c r="BA55" s="95">
        <f>'SO 01 - Most v km 73,743'!F34</f>
        <v>0</v>
      </c>
      <c r="BB55" s="95">
        <f>'SO 01 - Most v km 73,743'!F35</f>
        <v>0</v>
      </c>
      <c r="BC55" s="95">
        <f>'SO 01 - Most v km 73,743'!F36</f>
        <v>0</v>
      </c>
      <c r="BD55" s="97">
        <f>'SO 01 - Most v km 73,743'!F37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7" customFormat="1" ht="16.5" customHeight="1">
      <c r="A56" s="88" t="s">
        <v>79</v>
      </c>
      <c r="B56" s="89"/>
      <c r="C56" s="90"/>
      <c r="D56" s="370" t="s">
        <v>86</v>
      </c>
      <c r="E56" s="370"/>
      <c r="F56" s="370"/>
      <c r="G56" s="370"/>
      <c r="H56" s="370"/>
      <c r="I56" s="91"/>
      <c r="J56" s="370" t="s">
        <v>87</v>
      </c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  <c r="X56" s="370"/>
      <c r="Y56" s="370"/>
      <c r="Z56" s="370"/>
      <c r="AA56" s="370"/>
      <c r="AB56" s="370"/>
      <c r="AC56" s="370"/>
      <c r="AD56" s="370"/>
      <c r="AE56" s="370"/>
      <c r="AF56" s="370"/>
      <c r="AG56" s="368">
        <f>'SO 02 - Železniční svršek'!J30</f>
        <v>0</v>
      </c>
      <c r="AH56" s="369"/>
      <c r="AI56" s="369"/>
      <c r="AJ56" s="369"/>
      <c r="AK56" s="369"/>
      <c r="AL56" s="369"/>
      <c r="AM56" s="369"/>
      <c r="AN56" s="368">
        <f>SUM(AG56,AT56)</f>
        <v>0</v>
      </c>
      <c r="AO56" s="369"/>
      <c r="AP56" s="369"/>
      <c r="AQ56" s="92" t="s">
        <v>82</v>
      </c>
      <c r="AR56" s="93"/>
      <c r="AS56" s="94">
        <v>0</v>
      </c>
      <c r="AT56" s="95">
        <f>ROUND(SUM(AV56:AW56),2)</f>
        <v>0</v>
      </c>
      <c r="AU56" s="96">
        <f>'SO 02 - Železniční svršek'!P86</f>
        <v>0</v>
      </c>
      <c r="AV56" s="95">
        <f>'SO 02 - Železniční svršek'!J33</f>
        <v>0</v>
      </c>
      <c r="AW56" s="95">
        <f>'SO 02 - Železniční svršek'!J34</f>
        <v>0</v>
      </c>
      <c r="AX56" s="95">
        <f>'SO 02 - Železniční svršek'!J35</f>
        <v>0</v>
      </c>
      <c r="AY56" s="95">
        <f>'SO 02 - Železniční svršek'!J36</f>
        <v>0</v>
      </c>
      <c r="AZ56" s="95">
        <f>'SO 02 - Železniční svršek'!F33</f>
        <v>0</v>
      </c>
      <c r="BA56" s="95">
        <f>'SO 02 - Železniční svršek'!F34</f>
        <v>0</v>
      </c>
      <c r="BB56" s="95">
        <f>'SO 02 - Železniční svršek'!F35</f>
        <v>0</v>
      </c>
      <c r="BC56" s="95">
        <f>'SO 02 - Železniční svršek'!F36</f>
        <v>0</v>
      </c>
      <c r="BD56" s="97">
        <f>'SO 02 - Železniční svršek'!F37</f>
        <v>0</v>
      </c>
      <c r="BT56" s="98" t="s">
        <v>83</v>
      </c>
      <c r="BV56" s="98" t="s">
        <v>77</v>
      </c>
      <c r="BW56" s="98" t="s">
        <v>88</v>
      </c>
      <c r="BX56" s="98" t="s">
        <v>5</v>
      </c>
      <c r="CL56" s="98" t="s">
        <v>19</v>
      </c>
      <c r="CM56" s="98" t="s">
        <v>85</v>
      </c>
    </row>
    <row r="57" spans="1:91" s="7" customFormat="1" ht="16.5" customHeight="1">
      <c r="A57" s="88" t="s">
        <v>79</v>
      </c>
      <c r="B57" s="89"/>
      <c r="C57" s="90"/>
      <c r="D57" s="370" t="s">
        <v>89</v>
      </c>
      <c r="E57" s="370"/>
      <c r="F57" s="370"/>
      <c r="G57" s="370"/>
      <c r="H57" s="370"/>
      <c r="I57" s="91"/>
      <c r="J57" s="370" t="s">
        <v>90</v>
      </c>
      <c r="K57" s="370"/>
      <c r="L57" s="370"/>
      <c r="M57" s="370"/>
      <c r="N57" s="370"/>
      <c r="O57" s="370"/>
      <c r="P57" s="370"/>
      <c r="Q57" s="370"/>
      <c r="R57" s="370"/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370"/>
      <c r="AE57" s="370"/>
      <c r="AF57" s="370"/>
      <c r="AG57" s="368">
        <f>'VRN - VRN a VON stavby'!J30</f>
        <v>0</v>
      </c>
      <c r="AH57" s="369"/>
      <c r="AI57" s="369"/>
      <c r="AJ57" s="369"/>
      <c r="AK57" s="369"/>
      <c r="AL57" s="369"/>
      <c r="AM57" s="369"/>
      <c r="AN57" s="368">
        <f>SUM(AG57,AT57)</f>
        <v>0</v>
      </c>
      <c r="AO57" s="369"/>
      <c r="AP57" s="369"/>
      <c r="AQ57" s="92" t="s">
        <v>82</v>
      </c>
      <c r="AR57" s="93"/>
      <c r="AS57" s="99">
        <v>0</v>
      </c>
      <c r="AT57" s="100">
        <f>ROUND(SUM(AV57:AW57),2)</f>
        <v>0</v>
      </c>
      <c r="AU57" s="101">
        <f>'VRN - VRN a VON stavby'!P87</f>
        <v>0</v>
      </c>
      <c r="AV57" s="100">
        <f>'VRN - VRN a VON stavby'!J33</f>
        <v>0</v>
      </c>
      <c r="AW57" s="100">
        <f>'VRN - VRN a VON stavby'!J34</f>
        <v>0</v>
      </c>
      <c r="AX57" s="100">
        <f>'VRN - VRN a VON stavby'!J35</f>
        <v>0</v>
      </c>
      <c r="AY57" s="100">
        <f>'VRN - VRN a VON stavby'!J36</f>
        <v>0</v>
      </c>
      <c r="AZ57" s="100">
        <f>'VRN - VRN a VON stavby'!F33</f>
        <v>0</v>
      </c>
      <c r="BA57" s="100">
        <f>'VRN - VRN a VON stavby'!F34</f>
        <v>0</v>
      </c>
      <c r="BB57" s="100">
        <f>'VRN - VRN a VON stavby'!F35</f>
        <v>0</v>
      </c>
      <c r="BC57" s="100">
        <f>'VRN - VRN a VON stavby'!F36</f>
        <v>0</v>
      </c>
      <c r="BD57" s="102">
        <f>'VRN - VRN a VON stavby'!F37</f>
        <v>0</v>
      </c>
      <c r="BT57" s="98" t="s">
        <v>83</v>
      </c>
      <c r="BV57" s="98" t="s">
        <v>77</v>
      </c>
      <c r="BW57" s="98" t="s">
        <v>91</v>
      </c>
      <c r="BX57" s="98" t="s">
        <v>5</v>
      </c>
      <c r="CL57" s="98" t="s">
        <v>19</v>
      </c>
      <c r="CM57" s="98" t="s">
        <v>85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u4/shhHEIXVTtNTH5QWAtkHE1+L2Cfv8Z9pngDd8ZaL71n1h8dGmG/je4aWrBO8/68KRLKTrAj93dJ+tgrTYMA==" saltValue="pVd9LqrcBWtvILuX30B4gTlZXwVDb62nZVHPyAyH8iZiTnUcOE9Wg4OXmBvXtyY1BJ9Htm0kglqHqknCTHl6W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Most v km 73,743'!C2" display="/" xr:uid="{00000000-0004-0000-0000-000000000000}"/>
    <hyperlink ref="A56" location="'SO 02 - Železniční svršek'!C2" display="/" xr:uid="{00000000-0004-0000-0000-000001000000}"/>
    <hyperlink ref="A57" location="'VRN - VRN a VON stavby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76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9" t="s">
        <v>84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5" customHeight="1">
      <c r="B4" s="22"/>
      <c r="D4" s="105" t="s">
        <v>92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4" t="str">
        <f>'Rekapitulace zakázky'!K6</f>
        <v>Oprava mostu km 73,743 Hanušovice - Lichkov</v>
      </c>
      <c r="F7" s="375"/>
      <c r="G7" s="375"/>
      <c r="H7" s="375"/>
      <c r="L7" s="22"/>
    </row>
    <row r="8" spans="1:46" s="2" customFormat="1" ht="12" customHeight="1">
      <c r="A8" s="36"/>
      <c r="B8" s="41"/>
      <c r="C8" s="36"/>
      <c r="D8" s="107" t="s">
        <v>93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6" t="s">
        <v>94</v>
      </c>
      <c r="F9" s="377"/>
      <c r="G9" s="377"/>
      <c r="H9" s="377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zakázky'!AN8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26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29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zakázky'!AN13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8" t="str">
        <f>'Rekapitulace zakázky'!E14</f>
        <v>Vyplň údaj</v>
      </c>
      <c r="F18" s="379"/>
      <c r="G18" s="379"/>
      <c r="H18" s="379"/>
      <c r="I18" s="107" t="s">
        <v>28</v>
      </c>
      <c r="J18" s="32" t="str">
        <f>'Rekapitulace zakázky'!AN14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28</v>
      </c>
      <c r="J21" s="109" t="s">
        <v>35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37</v>
      </c>
      <c r="E23" s="36"/>
      <c r="F23" s="36"/>
      <c r="G23" s="36"/>
      <c r="H23" s="36"/>
      <c r="I23" s="107" t="s">
        <v>25</v>
      </c>
      <c r="J23" s="109" t="str">
        <f>IF('Rekapitulace zakázky'!AN19="","",'Rekapitulace zakázky'!AN19)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zakázky'!E20="","",'Rekapitulace zakázky'!E20)</f>
        <v xml:space="preserve"> </v>
      </c>
      <c r="F24" s="36"/>
      <c r="G24" s="36"/>
      <c r="H24" s="36"/>
      <c r="I24" s="107" t="s">
        <v>28</v>
      </c>
      <c r="J24" s="109" t="str">
        <f>IF('Rekapitulace zakázky'!AN20="","",'Rekapitulace zakázky'!AN20)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1"/>
      <c r="B27" s="112"/>
      <c r="C27" s="111"/>
      <c r="D27" s="111"/>
      <c r="E27" s="380" t="s">
        <v>40</v>
      </c>
      <c r="F27" s="380"/>
      <c r="G27" s="380"/>
      <c r="H27" s="38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ROUND(J95,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45</v>
      </c>
      <c r="E33" s="107" t="s">
        <v>46</v>
      </c>
      <c r="F33" s="119">
        <f>ROUND((SUM(BE95:BE764)),  2)</f>
        <v>0</v>
      </c>
      <c r="G33" s="36"/>
      <c r="H33" s="36"/>
      <c r="I33" s="120">
        <v>0.21</v>
      </c>
      <c r="J33" s="119">
        <f>ROUND(((SUM(BE95:BE764))*I33),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47</v>
      </c>
      <c r="F34" s="119">
        <f>ROUND((SUM(BF95:BF764)),  2)</f>
        <v>0</v>
      </c>
      <c r="G34" s="36"/>
      <c r="H34" s="36"/>
      <c r="I34" s="120">
        <v>0.15</v>
      </c>
      <c r="J34" s="119">
        <f>ROUND(((SUM(BF95:BF764))*I34),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48</v>
      </c>
      <c r="F35" s="119">
        <f>ROUND((SUM(BG95:BG764)),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49</v>
      </c>
      <c r="F36" s="119">
        <f>ROUND((SUM(BH95:BH764)),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50</v>
      </c>
      <c r="F37" s="119">
        <f>ROUND((SUM(BI95:BI764)),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95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1" t="str">
        <f>E7</f>
        <v>Oprava mostu km 73,743 Hanušovice - Lichkov</v>
      </c>
      <c r="F48" s="382"/>
      <c r="G48" s="382"/>
      <c r="H48" s="382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93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3" t="str">
        <f>E9</f>
        <v>SO 01 - Most v km 73,743</v>
      </c>
      <c r="F50" s="383"/>
      <c r="G50" s="383"/>
      <c r="H50" s="383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Malá Morava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24</v>
      </c>
      <c r="D54" s="38"/>
      <c r="E54" s="38"/>
      <c r="F54" s="29" t="str">
        <f>E15</f>
        <v>Správa železnic s.o., OŘ Ostrava</v>
      </c>
      <c r="G54" s="38"/>
      <c r="H54" s="38"/>
      <c r="I54" s="31" t="s">
        <v>32</v>
      </c>
      <c r="J54" s="34" t="str">
        <f>E21</f>
        <v>MORAVIA CONSULT Olomouc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J95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98</v>
      </c>
    </row>
    <row r="60" spans="1:47" s="9" customFormat="1" ht="24.95" customHeight="1">
      <c r="B60" s="136"/>
      <c r="C60" s="137"/>
      <c r="D60" s="138" t="s">
        <v>99</v>
      </c>
      <c r="E60" s="139"/>
      <c r="F60" s="139"/>
      <c r="G60" s="139"/>
      <c r="H60" s="139"/>
      <c r="I60" s="139"/>
      <c r="J60" s="140">
        <f>J96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100</v>
      </c>
      <c r="E61" s="145"/>
      <c r="F61" s="145"/>
      <c r="G61" s="145"/>
      <c r="H61" s="145"/>
      <c r="I61" s="145"/>
      <c r="J61" s="146">
        <f>J97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101</v>
      </c>
      <c r="E62" s="145"/>
      <c r="F62" s="145"/>
      <c r="G62" s="145"/>
      <c r="H62" s="145"/>
      <c r="I62" s="145"/>
      <c r="J62" s="146">
        <f>J195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102</v>
      </c>
      <c r="E63" s="145"/>
      <c r="F63" s="145"/>
      <c r="G63" s="145"/>
      <c r="H63" s="145"/>
      <c r="I63" s="145"/>
      <c r="J63" s="146">
        <f>J201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103</v>
      </c>
      <c r="E64" s="145"/>
      <c r="F64" s="145"/>
      <c r="G64" s="145"/>
      <c r="H64" s="145"/>
      <c r="I64" s="145"/>
      <c r="J64" s="146">
        <f>J263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104</v>
      </c>
      <c r="E65" s="145"/>
      <c r="F65" s="145"/>
      <c r="G65" s="145"/>
      <c r="H65" s="145"/>
      <c r="I65" s="145"/>
      <c r="J65" s="146">
        <f>J441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105</v>
      </c>
      <c r="E66" s="145"/>
      <c r="F66" s="145"/>
      <c r="G66" s="145"/>
      <c r="H66" s="145"/>
      <c r="I66" s="145"/>
      <c r="J66" s="146">
        <f>J478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106</v>
      </c>
      <c r="E67" s="145"/>
      <c r="F67" s="145"/>
      <c r="G67" s="145"/>
      <c r="H67" s="145"/>
      <c r="I67" s="145"/>
      <c r="J67" s="146">
        <f>J491</f>
        <v>0</v>
      </c>
      <c r="K67" s="143"/>
      <c r="L67" s="147"/>
    </row>
    <row r="68" spans="1:31" s="10" customFormat="1" ht="19.899999999999999" customHeight="1">
      <c r="B68" s="142"/>
      <c r="C68" s="143"/>
      <c r="D68" s="144" t="s">
        <v>107</v>
      </c>
      <c r="E68" s="145"/>
      <c r="F68" s="145"/>
      <c r="G68" s="145"/>
      <c r="H68" s="145"/>
      <c r="I68" s="145"/>
      <c r="J68" s="146">
        <f>J569</f>
        <v>0</v>
      </c>
      <c r="K68" s="143"/>
      <c r="L68" s="147"/>
    </row>
    <row r="69" spans="1:31" s="10" customFormat="1" ht="19.899999999999999" customHeight="1">
      <c r="B69" s="142"/>
      <c r="C69" s="143"/>
      <c r="D69" s="144" t="s">
        <v>108</v>
      </c>
      <c r="E69" s="145"/>
      <c r="F69" s="145"/>
      <c r="G69" s="145"/>
      <c r="H69" s="145"/>
      <c r="I69" s="145"/>
      <c r="J69" s="146">
        <f>J598</f>
        <v>0</v>
      </c>
      <c r="K69" s="143"/>
      <c r="L69" s="147"/>
    </row>
    <row r="70" spans="1:31" s="9" customFormat="1" ht="24.95" customHeight="1">
      <c r="B70" s="136"/>
      <c r="C70" s="137"/>
      <c r="D70" s="138" t="s">
        <v>109</v>
      </c>
      <c r="E70" s="139"/>
      <c r="F70" s="139"/>
      <c r="G70" s="139"/>
      <c r="H70" s="139"/>
      <c r="I70" s="139"/>
      <c r="J70" s="140">
        <f>J601</f>
        <v>0</v>
      </c>
      <c r="K70" s="137"/>
      <c r="L70" s="141"/>
    </row>
    <row r="71" spans="1:31" s="10" customFormat="1" ht="19.899999999999999" customHeight="1">
      <c r="B71" s="142"/>
      <c r="C71" s="143"/>
      <c r="D71" s="144" t="s">
        <v>110</v>
      </c>
      <c r="E71" s="145"/>
      <c r="F71" s="145"/>
      <c r="G71" s="145"/>
      <c r="H71" s="145"/>
      <c r="I71" s="145"/>
      <c r="J71" s="146">
        <f>J602</f>
        <v>0</v>
      </c>
      <c r="K71" s="143"/>
      <c r="L71" s="147"/>
    </row>
    <row r="72" spans="1:31" s="10" customFormat="1" ht="19.899999999999999" customHeight="1">
      <c r="B72" s="142"/>
      <c r="C72" s="143"/>
      <c r="D72" s="144" t="s">
        <v>111</v>
      </c>
      <c r="E72" s="145"/>
      <c r="F72" s="145"/>
      <c r="G72" s="145"/>
      <c r="H72" s="145"/>
      <c r="I72" s="145"/>
      <c r="J72" s="146">
        <f>J684</f>
        <v>0</v>
      </c>
      <c r="K72" s="143"/>
      <c r="L72" s="147"/>
    </row>
    <row r="73" spans="1:31" s="10" customFormat="1" ht="19.899999999999999" customHeight="1">
      <c r="B73" s="142"/>
      <c r="C73" s="143"/>
      <c r="D73" s="144" t="s">
        <v>112</v>
      </c>
      <c r="E73" s="145"/>
      <c r="F73" s="145"/>
      <c r="G73" s="145"/>
      <c r="H73" s="145"/>
      <c r="I73" s="145"/>
      <c r="J73" s="146">
        <f>J690</f>
        <v>0</v>
      </c>
      <c r="K73" s="143"/>
      <c r="L73" s="147"/>
    </row>
    <row r="74" spans="1:31" s="9" customFormat="1" ht="24.95" customHeight="1">
      <c r="B74" s="136"/>
      <c r="C74" s="137"/>
      <c r="D74" s="138" t="s">
        <v>113</v>
      </c>
      <c r="E74" s="139"/>
      <c r="F74" s="139"/>
      <c r="G74" s="139"/>
      <c r="H74" s="139"/>
      <c r="I74" s="139"/>
      <c r="J74" s="140">
        <f>J743</f>
        <v>0</v>
      </c>
      <c r="K74" s="137"/>
      <c r="L74" s="141"/>
    </row>
    <row r="75" spans="1:31" s="10" customFormat="1" ht="19.899999999999999" customHeight="1">
      <c r="B75" s="142"/>
      <c r="C75" s="143"/>
      <c r="D75" s="144" t="s">
        <v>114</v>
      </c>
      <c r="E75" s="145"/>
      <c r="F75" s="145"/>
      <c r="G75" s="145"/>
      <c r="H75" s="145"/>
      <c r="I75" s="145"/>
      <c r="J75" s="146">
        <f>J744</f>
        <v>0</v>
      </c>
      <c r="K75" s="143"/>
      <c r="L75" s="147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63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24.95" customHeight="1">
      <c r="A82" s="36"/>
      <c r="B82" s="37"/>
      <c r="C82" s="25" t="s">
        <v>115</v>
      </c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6.5" customHeight="1">
      <c r="A85" s="36"/>
      <c r="B85" s="37"/>
      <c r="C85" s="38"/>
      <c r="D85" s="38"/>
      <c r="E85" s="381" t="str">
        <f>E7</f>
        <v>Oprava mostu km 73,743 Hanušovice - Lichkov</v>
      </c>
      <c r="F85" s="382"/>
      <c r="G85" s="382"/>
      <c r="H85" s="382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93</v>
      </c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53" t="str">
        <f>E9</f>
        <v>SO 01 - Most v km 73,743</v>
      </c>
      <c r="F87" s="383"/>
      <c r="G87" s="383"/>
      <c r="H87" s="383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F12</f>
        <v>Malá Morava</v>
      </c>
      <c r="G89" s="38"/>
      <c r="H89" s="38"/>
      <c r="I89" s="31" t="s">
        <v>23</v>
      </c>
      <c r="J89" s="61">
        <f>IF(J12="","",J12)</f>
        <v>0</v>
      </c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25.7" customHeight="1">
      <c r="A91" s="36"/>
      <c r="B91" s="37"/>
      <c r="C91" s="31" t="s">
        <v>24</v>
      </c>
      <c r="D91" s="38"/>
      <c r="E91" s="38"/>
      <c r="F91" s="29" t="str">
        <f>E15</f>
        <v>Správa železnic s.o., OŘ Ostrava</v>
      </c>
      <c r="G91" s="38"/>
      <c r="H91" s="38"/>
      <c r="I91" s="31" t="s">
        <v>32</v>
      </c>
      <c r="J91" s="34" t="str">
        <f>E21</f>
        <v>MORAVIA CONSULT Olomouc a.s.</v>
      </c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30</v>
      </c>
      <c r="D92" s="38"/>
      <c r="E92" s="38"/>
      <c r="F92" s="29" t="str">
        <f>IF(E18="","",E18)</f>
        <v>Vyplň údaj</v>
      </c>
      <c r="G92" s="38"/>
      <c r="H92" s="38"/>
      <c r="I92" s="31" t="s">
        <v>37</v>
      </c>
      <c r="J92" s="34" t="str">
        <f>E24</f>
        <v xml:space="preserve"> </v>
      </c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48"/>
      <c r="B94" s="149"/>
      <c r="C94" s="150" t="s">
        <v>116</v>
      </c>
      <c r="D94" s="151" t="s">
        <v>60</v>
      </c>
      <c r="E94" s="151" t="s">
        <v>56</v>
      </c>
      <c r="F94" s="151" t="s">
        <v>57</v>
      </c>
      <c r="G94" s="151" t="s">
        <v>117</v>
      </c>
      <c r="H94" s="151" t="s">
        <v>118</v>
      </c>
      <c r="I94" s="151" t="s">
        <v>119</v>
      </c>
      <c r="J94" s="151" t="s">
        <v>97</v>
      </c>
      <c r="K94" s="152" t="s">
        <v>120</v>
      </c>
      <c r="L94" s="153"/>
      <c r="M94" s="70" t="s">
        <v>19</v>
      </c>
      <c r="N94" s="71" t="s">
        <v>45</v>
      </c>
      <c r="O94" s="71" t="s">
        <v>121</v>
      </c>
      <c r="P94" s="71" t="s">
        <v>122</v>
      </c>
      <c r="Q94" s="71" t="s">
        <v>123</v>
      </c>
      <c r="R94" s="71" t="s">
        <v>124</v>
      </c>
      <c r="S94" s="71" t="s">
        <v>125</v>
      </c>
      <c r="T94" s="72" t="s">
        <v>126</v>
      </c>
      <c r="U94" s="148"/>
      <c r="V94" s="148"/>
      <c r="W94" s="148"/>
      <c r="X94" s="148"/>
      <c r="Y94" s="148"/>
      <c r="Z94" s="148"/>
      <c r="AA94" s="148"/>
      <c r="AB94" s="148"/>
      <c r="AC94" s="148"/>
      <c r="AD94" s="148"/>
      <c r="AE94" s="148"/>
    </row>
    <row r="95" spans="1:63" s="2" customFormat="1" ht="22.9" customHeight="1">
      <c r="A95" s="36"/>
      <c r="B95" s="37"/>
      <c r="C95" s="77" t="s">
        <v>127</v>
      </c>
      <c r="D95" s="38"/>
      <c r="E95" s="38"/>
      <c r="F95" s="38"/>
      <c r="G95" s="38"/>
      <c r="H95" s="38"/>
      <c r="I95" s="38"/>
      <c r="J95" s="154">
        <f>BK95</f>
        <v>0</v>
      </c>
      <c r="K95" s="38"/>
      <c r="L95" s="41"/>
      <c r="M95" s="73"/>
      <c r="N95" s="155"/>
      <c r="O95" s="74"/>
      <c r="P95" s="156">
        <f>P96+P601+P743</f>
        <v>0</v>
      </c>
      <c r="Q95" s="74"/>
      <c r="R95" s="156">
        <f>R96+R601+R743</f>
        <v>182.09334857999994</v>
      </c>
      <c r="S95" s="74"/>
      <c r="T95" s="157">
        <f>T96+T601+T743</f>
        <v>118.73303000000001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74</v>
      </c>
      <c r="AU95" s="19" t="s">
        <v>98</v>
      </c>
      <c r="BK95" s="158">
        <f>BK96+BK601+BK743</f>
        <v>0</v>
      </c>
    </row>
    <row r="96" spans="1:63" s="12" customFormat="1" ht="25.9" customHeight="1">
      <c r="B96" s="159"/>
      <c r="C96" s="160"/>
      <c r="D96" s="161" t="s">
        <v>74</v>
      </c>
      <c r="E96" s="162" t="s">
        <v>128</v>
      </c>
      <c r="F96" s="162" t="s">
        <v>129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P97+P195+P201+P263+P441+P478+P491+P569+P598</f>
        <v>0</v>
      </c>
      <c r="Q96" s="167"/>
      <c r="R96" s="168">
        <f>R97+R195+R201+R263+R441+R478+R491+R569+R598</f>
        <v>149.55434177999993</v>
      </c>
      <c r="S96" s="167"/>
      <c r="T96" s="169">
        <f>T97+T195+T201+T263+T441+T478+T491+T569+T598</f>
        <v>118.73303000000001</v>
      </c>
      <c r="AR96" s="170" t="s">
        <v>83</v>
      </c>
      <c r="AT96" s="171" t="s">
        <v>74</v>
      </c>
      <c r="AU96" s="171" t="s">
        <v>75</v>
      </c>
      <c r="AY96" s="170" t="s">
        <v>130</v>
      </c>
      <c r="BK96" s="172">
        <f>BK97+BK195+BK201+BK263+BK441+BK478+BK491+BK569+BK598</f>
        <v>0</v>
      </c>
    </row>
    <row r="97" spans="1:65" s="12" customFormat="1" ht="22.9" customHeight="1">
      <c r="B97" s="159"/>
      <c r="C97" s="160"/>
      <c r="D97" s="161" t="s">
        <v>74</v>
      </c>
      <c r="E97" s="173" t="s">
        <v>83</v>
      </c>
      <c r="F97" s="173" t="s">
        <v>131</v>
      </c>
      <c r="G97" s="160"/>
      <c r="H97" s="160"/>
      <c r="I97" s="163"/>
      <c r="J97" s="174">
        <f>BK97</f>
        <v>0</v>
      </c>
      <c r="K97" s="160"/>
      <c r="L97" s="165"/>
      <c r="M97" s="166"/>
      <c r="N97" s="167"/>
      <c r="O97" s="167"/>
      <c r="P97" s="168">
        <f>SUM(P98:P194)</f>
        <v>0</v>
      </c>
      <c r="Q97" s="167"/>
      <c r="R97" s="168">
        <f>SUM(R98:R194)</f>
        <v>54.944249999999997</v>
      </c>
      <c r="S97" s="167"/>
      <c r="T97" s="169">
        <f>SUM(T98:T194)</f>
        <v>56.79504</v>
      </c>
      <c r="AR97" s="170" t="s">
        <v>83</v>
      </c>
      <c r="AT97" s="171" t="s">
        <v>74</v>
      </c>
      <c r="AU97" s="171" t="s">
        <v>83</v>
      </c>
      <c r="AY97" s="170" t="s">
        <v>130</v>
      </c>
      <c r="BK97" s="172">
        <f>SUM(BK98:BK194)</f>
        <v>0</v>
      </c>
    </row>
    <row r="98" spans="1:65" s="2" customFormat="1" ht="24.2" customHeight="1">
      <c r="A98" s="36"/>
      <c r="B98" s="37"/>
      <c r="C98" s="175" t="s">
        <v>83</v>
      </c>
      <c r="D98" s="175" t="s">
        <v>132</v>
      </c>
      <c r="E98" s="176" t="s">
        <v>133</v>
      </c>
      <c r="F98" s="177" t="s">
        <v>134</v>
      </c>
      <c r="G98" s="178" t="s">
        <v>135</v>
      </c>
      <c r="H98" s="179">
        <v>325</v>
      </c>
      <c r="I98" s="180"/>
      <c r="J98" s="181">
        <f>ROUND(I98*H98,2)</f>
        <v>0</v>
      </c>
      <c r="K98" s="177" t="s">
        <v>136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137</v>
      </c>
      <c r="AT98" s="186" t="s">
        <v>132</v>
      </c>
      <c r="AU98" s="186" t="s">
        <v>85</v>
      </c>
      <c r="AY98" s="19" t="s">
        <v>130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137</v>
      </c>
      <c r="BM98" s="186" t="s">
        <v>85</v>
      </c>
    </row>
    <row r="99" spans="1:65" s="2" customFormat="1" ht="11.25">
      <c r="A99" s="36"/>
      <c r="B99" s="37"/>
      <c r="C99" s="38"/>
      <c r="D99" s="188" t="s">
        <v>138</v>
      </c>
      <c r="E99" s="38"/>
      <c r="F99" s="189" t="s">
        <v>139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138</v>
      </c>
      <c r="AU99" s="19" t="s">
        <v>85</v>
      </c>
    </row>
    <row r="100" spans="1:65" s="2" customFormat="1" ht="19.5">
      <c r="A100" s="36"/>
      <c r="B100" s="37"/>
      <c r="C100" s="38"/>
      <c r="D100" s="193" t="s">
        <v>140</v>
      </c>
      <c r="E100" s="38"/>
      <c r="F100" s="194" t="s">
        <v>141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140</v>
      </c>
      <c r="AU100" s="19" t="s">
        <v>85</v>
      </c>
    </row>
    <row r="101" spans="1:65" s="13" customFormat="1" ht="11.25">
      <c r="B101" s="195"/>
      <c r="C101" s="196"/>
      <c r="D101" s="193" t="s">
        <v>142</v>
      </c>
      <c r="E101" s="197" t="s">
        <v>19</v>
      </c>
      <c r="F101" s="198" t="s">
        <v>143</v>
      </c>
      <c r="G101" s="196"/>
      <c r="H101" s="199">
        <v>25</v>
      </c>
      <c r="I101" s="200"/>
      <c r="J101" s="196"/>
      <c r="K101" s="196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142</v>
      </c>
      <c r="AU101" s="205" t="s">
        <v>85</v>
      </c>
      <c r="AV101" s="13" t="s">
        <v>85</v>
      </c>
      <c r="AW101" s="13" t="s">
        <v>36</v>
      </c>
      <c r="AX101" s="13" t="s">
        <v>75</v>
      </c>
      <c r="AY101" s="205" t="s">
        <v>130</v>
      </c>
    </row>
    <row r="102" spans="1:65" s="13" customFormat="1" ht="11.25">
      <c r="B102" s="195"/>
      <c r="C102" s="196"/>
      <c r="D102" s="193" t="s">
        <v>142</v>
      </c>
      <c r="E102" s="197" t="s">
        <v>19</v>
      </c>
      <c r="F102" s="198" t="s">
        <v>144</v>
      </c>
      <c r="G102" s="196"/>
      <c r="H102" s="199">
        <v>300</v>
      </c>
      <c r="I102" s="200"/>
      <c r="J102" s="196"/>
      <c r="K102" s="196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142</v>
      </c>
      <c r="AU102" s="205" t="s">
        <v>85</v>
      </c>
      <c r="AV102" s="13" t="s">
        <v>85</v>
      </c>
      <c r="AW102" s="13" t="s">
        <v>36</v>
      </c>
      <c r="AX102" s="13" t="s">
        <v>75</v>
      </c>
      <c r="AY102" s="205" t="s">
        <v>130</v>
      </c>
    </row>
    <row r="103" spans="1:65" s="14" customFormat="1" ht="11.25">
      <c r="B103" s="206"/>
      <c r="C103" s="207"/>
      <c r="D103" s="193" t="s">
        <v>142</v>
      </c>
      <c r="E103" s="208" t="s">
        <v>19</v>
      </c>
      <c r="F103" s="209" t="s">
        <v>145</v>
      </c>
      <c r="G103" s="207"/>
      <c r="H103" s="210">
        <v>325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142</v>
      </c>
      <c r="AU103" s="216" t="s">
        <v>85</v>
      </c>
      <c r="AV103" s="14" t="s">
        <v>137</v>
      </c>
      <c r="AW103" s="14" t="s">
        <v>36</v>
      </c>
      <c r="AX103" s="14" t="s">
        <v>83</v>
      </c>
      <c r="AY103" s="216" t="s">
        <v>130</v>
      </c>
    </row>
    <row r="104" spans="1:65" s="2" customFormat="1" ht="37.9" customHeight="1">
      <c r="A104" s="36"/>
      <c r="B104" s="37"/>
      <c r="C104" s="175" t="s">
        <v>85</v>
      </c>
      <c r="D104" s="175" t="s">
        <v>132</v>
      </c>
      <c r="E104" s="176" t="s">
        <v>146</v>
      </c>
      <c r="F104" s="177" t="s">
        <v>147</v>
      </c>
      <c r="G104" s="178" t="s">
        <v>135</v>
      </c>
      <c r="H104" s="179">
        <v>108</v>
      </c>
      <c r="I104" s="180"/>
      <c r="J104" s="181">
        <f>ROUND(I104*H104,2)</f>
        <v>0</v>
      </c>
      <c r="K104" s="177" t="s">
        <v>136</v>
      </c>
      <c r="L104" s="41"/>
      <c r="M104" s="182" t="s">
        <v>19</v>
      </c>
      <c r="N104" s="183" t="s">
        <v>46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0.17</v>
      </c>
      <c r="T104" s="185">
        <f>S104*H104</f>
        <v>18.360000000000003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137</v>
      </c>
      <c r="AT104" s="186" t="s">
        <v>132</v>
      </c>
      <c r="AU104" s="186" t="s">
        <v>85</v>
      </c>
      <c r="AY104" s="19" t="s">
        <v>130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83</v>
      </c>
      <c r="BK104" s="187">
        <f>ROUND(I104*H104,2)</f>
        <v>0</v>
      </c>
      <c r="BL104" s="19" t="s">
        <v>137</v>
      </c>
      <c r="BM104" s="186" t="s">
        <v>148</v>
      </c>
    </row>
    <row r="105" spans="1:65" s="2" customFormat="1" ht="11.25">
      <c r="A105" s="36"/>
      <c r="B105" s="37"/>
      <c r="C105" s="38"/>
      <c r="D105" s="188" t="s">
        <v>138</v>
      </c>
      <c r="E105" s="38"/>
      <c r="F105" s="189" t="s">
        <v>149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138</v>
      </c>
      <c r="AU105" s="19" t="s">
        <v>85</v>
      </c>
    </row>
    <row r="106" spans="1:65" s="15" customFormat="1" ht="11.25">
      <c r="B106" s="217"/>
      <c r="C106" s="218"/>
      <c r="D106" s="193" t="s">
        <v>142</v>
      </c>
      <c r="E106" s="219" t="s">
        <v>19</v>
      </c>
      <c r="F106" s="220" t="s">
        <v>150</v>
      </c>
      <c r="G106" s="218"/>
      <c r="H106" s="219" t="s">
        <v>19</v>
      </c>
      <c r="I106" s="221"/>
      <c r="J106" s="218"/>
      <c r="K106" s="218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142</v>
      </c>
      <c r="AU106" s="226" t="s">
        <v>85</v>
      </c>
      <c r="AV106" s="15" t="s">
        <v>83</v>
      </c>
      <c r="AW106" s="15" t="s">
        <v>36</v>
      </c>
      <c r="AX106" s="15" t="s">
        <v>75</v>
      </c>
      <c r="AY106" s="226" t="s">
        <v>130</v>
      </c>
    </row>
    <row r="107" spans="1:65" s="13" customFormat="1" ht="11.25">
      <c r="B107" s="195"/>
      <c r="C107" s="196"/>
      <c r="D107" s="193" t="s">
        <v>142</v>
      </c>
      <c r="E107" s="197" t="s">
        <v>19</v>
      </c>
      <c r="F107" s="198" t="s">
        <v>151</v>
      </c>
      <c r="G107" s="196"/>
      <c r="H107" s="199">
        <v>108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142</v>
      </c>
      <c r="AU107" s="205" t="s">
        <v>85</v>
      </c>
      <c r="AV107" s="13" t="s">
        <v>85</v>
      </c>
      <c r="AW107" s="13" t="s">
        <v>36</v>
      </c>
      <c r="AX107" s="13" t="s">
        <v>75</v>
      </c>
      <c r="AY107" s="205" t="s">
        <v>130</v>
      </c>
    </row>
    <row r="108" spans="1:65" s="14" customFormat="1" ht="11.25">
      <c r="B108" s="206"/>
      <c r="C108" s="207"/>
      <c r="D108" s="193" t="s">
        <v>142</v>
      </c>
      <c r="E108" s="208" t="s">
        <v>19</v>
      </c>
      <c r="F108" s="209" t="s">
        <v>145</v>
      </c>
      <c r="G108" s="207"/>
      <c r="H108" s="210">
        <v>108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142</v>
      </c>
      <c r="AU108" s="216" t="s">
        <v>85</v>
      </c>
      <c r="AV108" s="14" t="s">
        <v>137</v>
      </c>
      <c r="AW108" s="14" t="s">
        <v>36</v>
      </c>
      <c r="AX108" s="14" t="s">
        <v>83</v>
      </c>
      <c r="AY108" s="216" t="s">
        <v>130</v>
      </c>
    </row>
    <row r="109" spans="1:65" s="2" customFormat="1" ht="24.2" customHeight="1">
      <c r="A109" s="36"/>
      <c r="B109" s="37"/>
      <c r="C109" s="175" t="s">
        <v>152</v>
      </c>
      <c r="D109" s="175" t="s">
        <v>132</v>
      </c>
      <c r="E109" s="176" t="s">
        <v>153</v>
      </c>
      <c r="F109" s="177" t="s">
        <v>154</v>
      </c>
      <c r="G109" s="178" t="s">
        <v>135</v>
      </c>
      <c r="H109" s="179">
        <v>108</v>
      </c>
      <c r="I109" s="180"/>
      <c r="J109" s="181">
        <f>ROUND(I109*H109,2)</f>
        <v>0</v>
      </c>
      <c r="K109" s="177" t="s">
        <v>136</v>
      </c>
      <c r="L109" s="41"/>
      <c r="M109" s="182" t="s">
        <v>19</v>
      </c>
      <c r="N109" s="183" t="s">
        <v>46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0.35499999999999998</v>
      </c>
      <c r="T109" s="185">
        <f>S109*H109</f>
        <v>38.339999999999996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137</v>
      </c>
      <c r="AT109" s="186" t="s">
        <v>132</v>
      </c>
      <c r="AU109" s="186" t="s">
        <v>85</v>
      </c>
      <c r="AY109" s="19" t="s">
        <v>130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83</v>
      </c>
      <c r="BK109" s="187">
        <f>ROUND(I109*H109,2)</f>
        <v>0</v>
      </c>
      <c r="BL109" s="19" t="s">
        <v>137</v>
      </c>
      <c r="BM109" s="186" t="s">
        <v>137</v>
      </c>
    </row>
    <row r="110" spans="1:65" s="2" customFormat="1" ht="11.25">
      <c r="A110" s="36"/>
      <c r="B110" s="37"/>
      <c r="C110" s="38"/>
      <c r="D110" s="188" t="s">
        <v>138</v>
      </c>
      <c r="E110" s="38"/>
      <c r="F110" s="189" t="s">
        <v>155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138</v>
      </c>
      <c r="AU110" s="19" t="s">
        <v>85</v>
      </c>
    </row>
    <row r="111" spans="1:65" s="15" customFormat="1" ht="11.25">
      <c r="B111" s="217"/>
      <c r="C111" s="218"/>
      <c r="D111" s="193" t="s">
        <v>142</v>
      </c>
      <c r="E111" s="219" t="s">
        <v>19</v>
      </c>
      <c r="F111" s="220" t="s">
        <v>156</v>
      </c>
      <c r="G111" s="218"/>
      <c r="H111" s="219" t="s">
        <v>19</v>
      </c>
      <c r="I111" s="221"/>
      <c r="J111" s="218"/>
      <c r="K111" s="218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142</v>
      </c>
      <c r="AU111" s="226" t="s">
        <v>85</v>
      </c>
      <c r="AV111" s="15" t="s">
        <v>83</v>
      </c>
      <c r="AW111" s="15" t="s">
        <v>36</v>
      </c>
      <c r="AX111" s="15" t="s">
        <v>75</v>
      </c>
      <c r="AY111" s="226" t="s">
        <v>130</v>
      </c>
    </row>
    <row r="112" spans="1:65" s="13" customFormat="1" ht="11.25">
      <c r="B112" s="195"/>
      <c r="C112" s="196"/>
      <c r="D112" s="193" t="s">
        <v>142</v>
      </c>
      <c r="E112" s="197" t="s">
        <v>19</v>
      </c>
      <c r="F112" s="198" t="s">
        <v>157</v>
      </c>
      <c r="G112" s="196"/>
      <c r="H112" s="199">
        <v>39</v>
      </c>
      <c r="I112" s="200"/>
      <c r="J112" s="196"/>
      <c r="K112" s="196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142</v>
      </c>
      <c r="AU112" s="205" t="s">
        <v>85</v>
      </c>
      <c r="AV112" s="13" t="s">
        <v>85</v>
      </c>
      <c r="AW112" s="13" t="s">
        <v>36</v>
      </c>
      <c r="AX112" s="13" t="s">
        <v>75</v>
      </c>
      <c r="AY112" s="205" t="s">
        <v>130</v>
      </c>
    </row>
    <row r="113" spans="1:65" s="13" customFormat="1" ht="11.25">
      <c r="B113" s="195"/>
      <c r="C113" s="196"/>
      <c r="D113" s="193" t="s">
        <v>142</v>
      </c>
      <c r="E113" s="197" t="s">
        <v>19</v>
      </c>
      <c r="F113" s="198" t="s">
        <v>158</v>
      </c>
      <c r="G113" s="196"/>
      <c r="H113" s="199">
        <v>27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142</v>
      </c>
      <c r="AU113" s="205" t="s">
        <v>85</v>
      </c>
      <c r="AV113" s="13" t="s">
        <v>85</v>
      </c>
      <c r="AW113" s="13" t="s">
        <v>36</v>
      </c>
      <c r="AX113" s="13" t="s">
        <v>75</v>
      </c>
      <c r="AY113" s="205" t="s">
        <v>130</v>
      </c>
    </row>
    <row r="114" spans="1:65" s="13" customFormat="1" ht="11.25">
      <c r="B114" s="195"/>
      <c r="C114" s="196"/>
      <c r="D114" s="193" t="s">
        <v>142</v>
      </c>
      <c r="E114" s="197" t="s">
        <v>19</v>
      </c>
      <c r="F114" s="198" t="s">
        <v>159</v>
      </c>
      <c r="G114" s="196"/>
      <c r="H114" s="199">
        <v>42</v>
      </c>
      <c r="I114" s="200"/>
      <c r="J114" s="196"/>
      <c r="K114" s="196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142</v>
      </c>
      <c r="AU114" s="205" t="s">
        <v>85</v>
      </c>
      <c r="AV114" s="13" t="s">
        <v>85</v>
      </c>
      <c r="AW114" s="13" t="s">
        <v>36</v>
      </c>
      <c r="AX114" s="13" t="s">
        <v>75</v>
      </c>
      <c r="AY114" s="205" t="s">
        <v>130</v>
      </c>
    </row>
    <row r="115" spans="1:65" s="14" customFormat="1" ht="11.25">
      <c r="B115" s="206"/>
      <c r="C115" s="207"/>
      <c r="D115" s="193" t="s">
        <v>142</v>
      </c>
      <c r="E115" s="208" t="s">
        <v>19</v>
      </c>
      <c r="F115" s="209" t="s">
        <v>145</v>
      </c>
      <c r="G115" s="207"/>
      <c r="H115" s="210">
        <v>108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142</v>
      </c>
      <c r="AU115" s="216" t="s">
        <v>85</v>
      </c>
      <c r="AV115" s="14" t="s">
        <v>137</v>
      </c>
      <c r="AW115" s="14" t="s">
        <v>36</v>
      </c>
      <c r="AX115" s="14" t="s">
        <v>83</v>
      </c>
      <c r="AY115" s="216" t="s">
        <v>130</v>
      </c>
    </row>
    <row r="116" spans="1:65" s="2" customFormat="1" ht="21.75" customHeight="1">
      <c r="A116" s="36"/>
      <c r="B116" s="37"/>
      <c r="C116" s="175" t="s">
        <v>137</v>
      </c>
      <c r="D116" s="175" t="s">
        <v>132</v>
      </c>
      <c r="E116" s="176" t="s">
        <v>160</v>
      </c>
      <c r="F116" s="177" t="s">
        <v>161</v>
      </c>
      <c r="G116" s="178" t="s">
        <v>135</v>
      </c>
      <c r="H116" s="179">
        <v>118.8</v>
      </c>
      <c r="I116" s="180"/>
      <c r="J116" s="181">
        <f>ROUND(I116*H116,2)</f>
        <v>0</v>
      </c>
      <c r="K116" s="177" t="s">
        <v>136</v>
      </c>
      <c r="L116" s="41"/>
      <c r="M116" s="182" t="s">
        <v>19</v>
      </c>
      <c r="N116" s="183" t="s">
        <v>46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8.0000000000000004E-4</v>
      </c>
      <c r="T116" s="185">
        <f>S116*H116</f>
        <v>9.5039999999999999E-2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137</v>
      </c>
      <c r="AT116" s="186" t="s">
        <v>132</v>
      </c>
      <c r="AU116" s="186" t="s">
        <v>85</v>
      </c>
      <c r="AY116" s="19" t="s">
        <v>130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83</v>
      </c>
      <c r="BK116" s="187">
        <f>ROUND(I116*H116,2)</f>
        <v>0</v>
      </c>
      <c r="BL116" s="19" t="s">
        <v>137</v>
      </c>
      <c r="BM116" s="186" t="s">
        <v>162</v>
      </c>
    </row>
    <row r="117" spans="1:65" s="2" customFormat="1" ht="11.25">
      <c r="A117" s="36"/>
      <c r="B117" s="37"/>
      <c r="C117" s="38"/>
      <c r="D117" s="188" t="s">
        <v>138</v>
      </c>
      <c r="E117" s="38"/>
      <c r="F117" s="189" t="s">
        <v>163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138</v>
      </c>
      <c r="AU117" s="19" t="s">
        <v>85</v>
      </c>
    </row>
    <row r="118" spans="1:65" s="15" customFormat="1" ht="11.25">
      <c r="B118" s="217"/>
      <c r="C118" s="218"/>
      <c r="D118" s="193" t="s">
        <v>142</v>
      </c>
      <c r="E118" s="219" t="s">
        <v>19</v>
      </c>
      <c r="F118" s="220" t="s">
        <v>150</v>
      </c>
      <c r="G118" s="218"/>
      <c r="H118" s="219" t="s">
        <v>19</v>
      </c>
      <c r="I118" s="221"/>
      <c r="J118" s="218"/>
      <c r="K118" s="218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142</v>
      </c>
      <c r="AU118" s="226" t="s">
        <v>85</v>
      </c>
      <c r="AV118" s="15" t="s">
        <v>83</v>
      </c>
      <c r="AW118" s="15" t="s">
        <v>36</v>
      </c>
      <c r="AX118" s="15" t="s">
        <v>75</v>
      </c>
      <c r="AY118" s="226" t="s">
        <v>130</v>
      </c>
    </row>
    <row r="119" spans="1:65" s="13" customFormat="1" ht="11.25">
      <c r="B119" s="195"/>
      <c r="C119" s="196"/>
      <c r="D119" s="193" t="s">
        <v>142</v>
      </c>
      <c r="E119" s="197" t="s">
        <v>19</v>
      </c>
      <c r="F119" s="198" t="s">
        <v>164</v>
      </c>
      <c r="G119" s="196"/>
      <c r="H119" s="199">
        <v>118.8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142</v>
      </c>
      <c r="AU119" s="205" t="s">
        <v>85</v>
      </c>
      <c r="AV119" s="13" t="s">
        <v>85</v>
      </c>
      <c r="AW119" s="13" t="s">
        <v>36</v>
      </c>
      <c r="AX119" s="13" t="s">
        <v>75</v>
      </c>
      <c r="AY119" s="205" t="s">
        <v>130</v>
      </c>
    </row>
    <row r="120" spans="1:65" s="14" customFormat="1" ht="11.25">
      <c r="B120" s="206"/>
      <c r="C120" s="207"/>
      <c r="D120" s="193" t="s">
        <v>142</v>
      </c>
      <c r="E120" s="208" t="s">
        <v>19</v>
      </c>
      <c r="F120" s="209" t="s">
        <v>145</v>
      </c>
      <c r="G120" s="207"/>
      <c r="H120" s="210">
        <v>118.8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142</v>
      </c>
      <c r="AU120" s="216" t="s">
        <v>85</v>
      </c>
      <c r="AV120" s="14" t="s">
        <v>137</v>
      </c>
      <c r="AW120" s="14" t="s">
        <v>36</v>
      </c>
      <c r="AX120" s="14" t="s">
        <v>83</v>
      </c>
      <c r="AY120" s="216" t="s">
        <v>130</v>
      </c>
    </row>
    <row r="121" spans="1:65" s="2" customFormat="1" ht="21.75" customHeight="1">
      <c r="A121" s="36"/>
      <c r="B121" s="37"/>
      <c r="C121" s="175" t="s">
        <v>165</v>
      </c>
      <c r="D121" s="175" t="s">
        <v>132</v>
      </c>
      <c r="E121" s="176" t="s">
        <v>166</v>
      </c>
      <c r="F121" s="177" t="s">
        <v>167</v>
      </c>
      <c r="G121" s="178" t="s">
        <v>168</v>
      </c>
      <c r="H121" s="179">
        <v>32</v>
      </c>
      <c r="I121" s="180"/>
      <c r="J121" s="181">
        <f>ROUND(I121*H121,2)</f>
        <v>0</v>
      </c>
      <c r="K121" s="177" t="s">
        <v>136</v>
      </c>
      <c r="L121" s="41"/>
      <c r="M121" s="182" t="s">
        <v>19</v>
      </c>
      <c r="N121" s="183" t="s">
        <v>46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137</v>
      </c>
      <c r="AT121" s="186" t="s">
        <v>132</v>
      </c>
      <c r="AU121" s="186" t="s">
        <v>85</v>
      </c>
      <c r="AY121" s="19" t="s">
        <v>130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83</v>
      </c>
      <c r="BK121" s="187">
        <f>ROUND(I121*H121,2)</f>
        <v>0</v>
      </c>
      <c r="BL121" s="19" t="s">
        <v>137</v>
      </c>
      <c r="BM121" s="186" t="s">
        <v>169</v>
      </c>
    </row>
    <row r="122" spans="1:65" s="2" customFormat="1" ht="11.25">
      <c r="A122" s="36"/>
      <c r="B122" s="37"/>
      <c r="C122" s="38"/>
      <c r="D122" s="188" t="s">
        <v>138</v>
      </c>
      <c r="E122" s="38"/>
      <c r="F122" s="189" t="s">
        <v>170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138</v>
      </c>
      <c r="AU122" s="19" t="s">
        <v>85</v>
      </c>
    </row>
    <row r="123" spans="1:65" s="15" customFormat="1" ht="11.25">
      <c r="B123" s="217"/>
      <c r="C123" s="218"/>
      <c r="D123" s="193" t="s">
        <v>142</v>
      </c>
      <c r="E123" s="219" t="s">
        <v>19</v>
      </c>
      <c r="F123" s="220" t="s">
        <v>171</v>
      </c>
      <c r="G123" s="218"/>
      <c r="H123" s="219" t="s">
        <v>19</v>
      </c>
      <c r="I123" s="221"/>
      <c r="J123" s="218"/>
      <c r="K123" s="218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142</v>
      </c>
      <c r="AU123" s="226" t="s">
        <v>85</v>
      </c>
      <c r="AV123" s="15" t="s">
        <v>83</v>
      </c>
      <c r="AW123" s="15" t="s">
        <v>36</v>
      </c>
      <c r="AX123" s="15" t="s">
        <v>75</v>
      </c>
      <c r="AY123" s="226" t="s">
        <v>130</v>
      </c>
    </row>
    <row r="124" spans="1:65" s="13" customFormat="1" ht="11.25">
      <c r="B124" s="195"/>
      <c r="C124" s="196"/>
      <c r="D124" s="193" t="s">
        <v>142</v>
      </c>
      <c r="E124" s="197" t="s">
        <v>19</v>
      </c>
      <c r="F124" s="198" t="s">
        <v>172</v>
      </c>
      <c r="G124" s="196"/>
      <c r="H124" s="199">
        <v>32</v>
      </c>
      <c r="I124" s="200"/>
      <c r="J124" s="196"/>
      <c r="K124" s="196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142</v>
      </c>
      <c r="AU124" s="205" t="s">
        <v>85</v>
      </c>
      <c r="AV124" s="13" t="s">
        <v>85</v>
      </c>
      <c r="AW124" s="13" t="s">
        <v>36</v>
      </c>
      <c r="AX124" s="13" t="s">
        <v>75</v>
      </c>
      <c r="AY124" s="205" t="s">
        <v>130</v>
      </c>
    </row>
    <row r="125" spans="1:65" s="14" customFormat="1" ht="11.25">
      <c r="B125" s="206"/>
      <c r="C125" s="207"/>
      <c r="D125" s="193" t="s">
        <v>142</v>
      </c>
      <c r="E125" s="208" t="s">
        <v>19</v>
      </c>
      <c r="F125" s="209" t="s">
        <v>145</v>
      </c>
      <c r="G125" s="207"/>
      <c r="H125" s="210">
        <v>32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142</v>
      </c>
      <c r="AU125" s="216" t="s">
        <v>85</v>
      </c>
      <c r="AV125" s="14" t="s">
        <v>137</v>
      </c>
      <c r="AW125" s="14" t="s">
        <v>36</v>
      </c>
      <c r="AX125" s="14" t="s">
        <v>83</v>
      </c>
      <c r="AY125" s="216" t="s">
        <v>130</v>
      </c>
    </row>
    <row r="126" spans="1:65" s="2" customFormat="1" ht="24.2" customHeight="1">
      <c r="A126" s="36"/>
      <c r="B126" s="37"/>
      <c r="C126" s="175" t="s">
        <v>169</v>
      </c>
      <c r="D126" s="175" t="s">
        <v>132</v>
      </c>
      <c r="E126" s="176" t="s">
        <v>173</v>
      </c>
      <c r="F126" s="177" t="s">
        <v>174</v>
      </c>
      <c r="G126" s="178" t="s">
        <v>168</v>
      </c>
      <c r="H126" s="179">
        <v>13</v>
      </c>
      <c r="I126" s="180"/>
      <c r="J126" s="181">
        <f>ROUND(I126*H126,2)</f>
        <v>0</v>
      </c>
      <c r="K126" s="177" t="s">
        <v>136</v>
      </c>
      <c r="L126" s="41"/>
      <c r="M126" s="182" t="s">
        <v>19</v>
      </c>
      <c r="N126" s="183" t="s">
        <v>46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137</v>
      </c>
      <c r="AT126" s="186" t="s">
        <v>132</v>
      </c>
      <c r="AU126" s="186" t="s">
        <v>85</v>
      </c>
      <c r="AY126" s="19" t="s">
        <v>130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83</v>
      </c>
      <c r="BK126" s="187">
        <f>ROUND(I126*H126,2)</f>
        <v>0</v>
      </c>
      <c r="BL126" s="19" t="s">
        <v>137</v>
      </c>
      <c r="BM126" s="186" t="s">
        <v>175</v>
      </c>
    </row>
    <row r="127" spans="1:65" s="2" customFormat="1" ht="11.25">
      <c r="A127" s="36"/>
      <c r="B127" s="37"/>
      <c r="C127" s="38"/>
      <c r="D127" s="188" t="s">
        <v>138</v>
      </c>
      <c r="E127" s="38"/>
      <c r="F127" s="189" t="s">
        <v>176</v>
      </c>
      <c r="G127" s="38"/>
      <c r="H127" s="38"/>
      <c r="I127" s="190"/>
      <c r="J127" s="38"/>
      <c r="K127" s="38"/>
      <c r="L127" s="41"/>
      <c r="M127" s="191"/>
      <c r="N127" s="192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138</v>
      </c>
      <c r="AU127" s="19" t="s">
        <v>85</v>
      </c>
    </row>
    <row r="128" spans="1:65" s="13" customFormat="1" ht="11.25">
      <c r="B128" s="195"/>
      <c r="C128" s="196"/>
      <c r="D128" s="193" t="s">
        <v>142</v>
      </c>
      <c r="E128" s="197" t="s">
        <v>19</v>
      </c>
      <c r="F128" s="198" t="s">
        <v>177</v>
      </c>
      <c r="G128" s="196"/>
      <c r="H128" s="199">
        <v>13</v>
      </c>
      <c r="I128" s="200"/>
      <c r="J128" s="196"/>
      <c r="K128" s="196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142</v>
      </c>
      <c r="AU128" s="205" t="s">
        <v>85</v>
      </c>
      <c r="AV128" s="13" t="s">
        <v>85</v>
      </c>
      <c r="AW128" s="13" t="s">
        <v>36</v>
      </c>
      <c r="AX128" s="13" t="s">
        <v>75</v>
      </c>
      <c r="AY128" s="205" t="s">
        <v>130</v>
      </c>
    </row>
    <row r="129" spans="1:65" s="14" customFormat="1" ht="11.25">
      <c r="B129" s="206"/>
      <c r="C129" s="207"/>
      <c r="D129" s="193" t="s">
        <v>142</v>
      </c>
      <c r="E129" s="208" t="s">
        <v>19</v>
      </c>
      <c r="F129" s="209" t="s">
        <v>145</v>
      </c>
      <c r="G129" s="207"/>
      <c r="H129" s="210">
        <v>13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142</v>
      </c>
      <c r="AU129" s="216" t="s">
        <v>85</v>
      </c>
      <c r="AV129" s="14" t="s">
        <v>137</v>
      </c>
      <c r="AW129" s="14" t="s">
        <v>36</v>
      </c>
      <c r="AX129" s="14" t="s">
        <v>83</v>
      </c>
      <c r="AY129" s="216" t="s">
        <v>130</v>
      </c>
    </row>
    <row r="130" spans="1:65" s="2" customFormat="1" ht="24.2" customHeight="1">
      <c r="A130" s="36"/>
      <c r="B130" s="37"/>
      <c r="C130" s="175" t="s">
        <v>178</v>
      </c>
      <c r="D130" s="175" t="s">
        <v>132</v>
      </c>
      <c r="E130" s="176" t="s">
        <v>179</v>
      </c>
      <c r="F130" s="177" t="s">
        <v>180</v>
      </c>
      <c r="G130" s="178" t="s">
        <v>168</v>
      </c>
      <c r="H130" s="179">
        <v>58</v>
      </c>
      <c r="I130" s="180"/>
      <c r="J130" s="181">
        <f>ROUND(I130*H130,2)</f>
        <v>0</v>
      </c>
      <c r="K130" s="177" t="s">
        <v>136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137</v>
      </c>
      <c r="AT130" s="186" t="s">
        <v>132</v>
      </c>
      <c r="AU130" s="186" t="s">
        <v>85</v>
      </c>
      <c r="AY130" s="19" t="s">
        <v>130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137</v>
      </c>
      <c r="BM130" s="186" t="s">
        <v>181</v>
      </c>
    </row>
    <row r="131" spans="1:65" s="2" customFormat="1" ht="11.25">
      <c r="A131" s="36"/>
      <c r="B131" s="37"/>
      <c r="C131" s="38"/>
      <c r="D131" s="188" t="s">
        <v>138</v>
      </c>
      <c r="E131" s="38"/>
      <c r="F131" s="189" t="s">
        <v>182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138</v>
      </c>
      <c r="AU131" s="19" t="s">
        <v>85</v>
      </c>
    </row>
    <row r="132" spans="1:65" s="15" customFormat="1" ht="11.25">
      <c r="B132" s="217"/>
      <c r="C132" s="218"/>
      <c r="D132" s="193" t="s">
        <v>142</v>
      </c>
      <c r="E132" s="219" t="s">
        <v>19</v>
      </c>
      <c r="F132" s="220" t="s">
        <v>171</v>
      </c>
      <c r="G132" s="218"/>
      <c r="H132" s="219" t="s">
        <v>19</v>
      </c>
      <c r="I132" s="221"/>
      <c r="J132" s="218"/>
      <c r="K132" s="218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142</v>
      </c>
      <c r="AU132" s="226" t="s">
        <v>85</v>
      </c>
      <c r="AV132" s="15" t="s">
        <v>83</v>
      </c>
      <c r="AW132" s="15" t="s">
        <v>36</v>
      </c>
      <c r="AX132" s="15" t="s">
        <v>75</v>
      </c>
      <c r="AY132" s="226" t="s">
        <v>130</v>
      </c>
    </row>
    <row r="133" spans="1:65" s="13" customFormat="1" ht="11.25">
      <c r="B133" s="195"/>
      <c r="C133" s="196"/>
      <c r="D133" s="193" t="s">
        <v>142</v>
      </c>
      <c r="E133" s="197" t="s">
        <v>19</v>
      </c>
      <c r="F133" s="198" t="s">
        <v>183</v>
      </c>
      <c r="G133" s="196"/>
      <c r="H133" s="199">
        <v>13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142</v>
      </c>
      <c r="AU133" s="205" t="s">
        <v>85</v>
      </c>
      <c r="AV133" s="13" t="s">
        <v>85</v>
      </c>
      <c r="AW133" s="13" t="s">
        <v>36</v>
      </c>
      <c r="AX133" s="13" t="s">
        <v>75</v>
      </c>
      <c r="AY133" s="205" t="s">
        <v>130</v>
      </c>
    </row>
    <row r="134" spans="1:65" s="13" customFormat="1" ht="11.25">
      <c r="B134" s="195"/>
      <c r="C134" s="196"/>
      <c r="D134" s="193" t="s">
        <v>142</v>
      </c>
      <c r="E134" s="197" t="s">
        <v>19</v>
      </c>
      <c r="F134" s="198" t="s">
        <v>184</v>
      </c>
      <c r="G134" s="196"/>
      <c r="H134" s="199">
        <v>30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142</v>
      </c>
      <c r="AU134" s="205" t="s">
        <v>85</v>
      </c>
      <c r="AV134" s="13" t="s">
        <v>85</v>
      </c>
      <c r="AW134" s="13" t="s">
        <v>36</v>
      </c>
      <c r="AX134" s="13" t="s">
        <v>75</v>
      </c>
      <c r="AY134" s="205" t="s">
        <v>130</v>
      </c>
    </row>
    <row r="135" spans="1:65" s="13" customFormat="1" ht="11.25">
      <c r="B135" s="195"/>
      <c r="C135" s="196"/>
      <c r="D135" s="193" t="s">
        <v>142</v>
      </c>
      <c r="E135" s="197" t="s">
        <v>19</v>
      </c>
      <c r="F135" s="198" t="s">
        <v>185</v>
      </c>
      <c r="G135" s="196"/>
      <c r="H135" s="199">
        <v>15</v>
      </c>
      <c r="I135" s="200"/>
      <c r="J135" s="196"/>
      <c r="K135" s="196"/>
      <c r="L135" s="201"/>
      <c r="M135" s="202"/>
      <c r="N135" s="203"/>
      <c r="O135" s="203"/>
      <c r="P135" s="203"/>
      <c r="Q135" s="203"/>
      <c r="R135" s="203"/>
      <c r="S135" s="203"/>
      <c r="T135" s="204"/>
      <c r="AT135" s="205" t="s">
        <v>142</v>
      </c>
      <c r="AU135" s="205" t="s">
        <v>85</v>
      </c>
      <c r="AV135" s="13" t="s">
        <v>85</v>
      </c>
      <c r="AW135" s="13" t="s">
        <v>36</v>
      </c>
      <c r="AX135" s="13" t="s">
        <v>75</v>
      </c>
      <c r="AY135" s="205" t="s">
        <v>130</v>
      </c>
    </row>
    <row r="136" spans="1:65" s="14" customFormat="1" ht="11.25">
      <c r="B136" s="206"/>
      <c r="C136" s="207"/>
      <c r="D136" s="193" t="s">
        <v>142</v>
      </c>
      <c r="E136" s="208" t="s">
        <v>19</v>
      </c>
      <c r="F136" s="209" t="s">
        <v>186</v>
      </c>
      <c r="G136" s="207"/>
      <c r="H136" s="210">
        <v>58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142</v>
      </c>
      <c r="AU136" s="216" t="s">
        <v>85</v>
      </c>
      <c r="AV136" s="14" t="s">
        <v>137</v>
      </c>
      <c r="AW136" s="14" t="s">
        <v>36</v>
      </c>
      <c r="AX136" s="14" t="s">
        <v>83</v>
      </c>
      <c r="AY136" s="216" t="s">
        <v>130</v>
      </c>
    </row>
    <row r="137" spans="1:65" s="2" customFormat="1" ht="24.2" customHeight="1">
      <c r="A137" s="36"/>
      <c r="B137" s="37"/>
      <c r="C137" s="175" t="s">
        <v>181</v>
      </c>
      <c r="D137" s="175" t="s">
        <v>132</v>
      </c>
      <c r="E137" s="176" t="s">
        <v>187</v>
      </c>
      <c r="F137" s="177" t="s">
        <v>188</v>
      </c>
      <c r="G137" s="178" t="s">
        <v>168</v>
      </c>
      <c r="H137" s="179">
        <v>15</v>
      </c>
      <c r="I137" s="180"/>
      <c r="J137" s="181">
        <f>ROUND(I137*H137,2)</f>
        <v>0</v>
      </c>
      <c r="K137" s="177" t="s">
        <v>136</v>
      </c>
      <c r="L137" s="41"/>
      <c r="M137" s="182" t="s">
        <v>19</v>
      </c>
      <c r="N137" s="183" t="s">
        <v>46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137</v>
      </c>
      <c r="AT137" s="186" t="s">
        <v>132</v>
      </c>
      <c r="AU137" s="186" t="s">
        <v>85</v>
      </c>
      <c r="AY137" s="19" t="s">
        <v>130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83</v>
      </c>
      <c r="BK137" s="187">
        <f>ROUND(I137*H137,2)</f>
        <v>0</v>
      </c>
      <c r="BL137" s="19" t="s">
        <v>137</v>
      </c>
      <c r="BM137" s="186" t="s">
        <v>189</v>
      </c>
    </row>
    <row r="138" spans="1:65" s="2" customFormat="1" ht="11.25">
      <c r="A138" s="36"/>
      <c r="B138" s="37"/>
      <c r="C138" s="38"/>
      <c r="D138" s="188" t="s">
        <v>138</v>
      </c>
      <c r="E138" s="38"/>
      <c r="F138" s="189" t="s">
        <v>190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138</v>
      </c>
      <c r="AU138" s="19" t="s">
        <v>85</v>
      </c>
    </row>
    <row r="139" spans="1:65" s="15" customFormat="1" ht="11.25">
      <c r="B139" s="217"/>
      <c r="C139" s="218"/>
      <c r="D139" s="193" t="s">
        <v>142</v>
      </c>
      <c r="E139" s="219" t="s">
        <v>19</v>
      </c>
      <c r="F139" s="220" t="s">
        <v>171</v>
      </c>
      <c r="G139" s="218"/>
      <c r="H139" s="219" t="s">
        <v>19</v>
      </c>
      <c r="I139" s="221"/>
      <c r="J139" s="218"/>
      <c r="K139" s="218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142</v>
      </c>
      <c r="AU139" s="226" t="s">
        <v>85</v>
      </c>
      <c r="AV139" s="15" t="s">
        <v>83</v>
      </c>
      <c r="AW139" s="15" t="s">
        <v>36</v>
      </c>
      <c r="AX139" s="15" t="s">
        <v>75</v>
      </c>
      <c r="AY139" s="226" t="s">
        <v>130</v>
      </c>
    </row>
    <row r="140" spans="1:65" s="13" customFormat="1" ht="11.25">
      <c r="B140" s="195"/>
      <c r="C140" s="196"/>
      <c r="D140" s="193" t="s">
        <v>142</v>
      </c>
      <c r="E140" s="197" t="s">
        <v>19</v>
      </c>
      <c r="F140" s="198" t="s">
        <v>191</v>
      </c>
      <c r="G140" s="196"/>
      <c r="H140" s="199">
        <v>15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142</v>
      </c>
      <c r="AU140" s="205" t="s">
        <v>85</v>
      </c>
      <c r="AV140" s="13" t="s">
        <v>85</v>
      </c>
      <c r="AW140" s="13" t="s">
        <v>36</v>
      </c>
      <c r="AX140" s="13" t="s">
        <v>75</v>
      </c>
      <c r="AY140" s="205" t="s">
        <v>130</v>
      </c>
    </row>
    <row r="141" spans="1:65" s="14" customFormat="1" ht="11.25">
      <c r="B141" s="206"/>
      <c r="C141" s="207"/>
      <c r="D141" s="193" t="s">
        <v>142</v>
      </c>
      <c r="E141" s="208" t="s">
        <v>19</v>
      </c>
      <c r="F141" s="209" t="s">
        <v>186</v>
      </c>
      <c r="G141" s="207"/>
      <c r="H141" s="210">
        <v>15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142</v>
      </c>
      <c r="AU141" s="216" t="s">
        <v>85</v>
      </c>
      <c r="AV141" s="14" t="s">
        <v>137</v>
      </c>
      <c r="AW141" s="14" t="s">
        <v>36</v>
      </c>
      <c r="AX141" s="14" t="s">
        <v>83</v>
      </c>
      <c r="AY141" s="216" t="s">
        <v>130</v>
      </c>
    </row>
    <row r="142" spans="1:65" s="2" customFormat="1" ht="37.9" customHeight="1">
      <c r="A142" s="36"/>
      <c r="B142" s="37"/>
      <c r="C142" s="175" t="s">
        <v>192</v>
      </c>
      <c r="D142" s="175" t="s">
        <v>132</v>
      </c>
      <c r="E142" s="176" t="s">
        <v>193</v>
      </c>
      <c r="F142" s="177" t="s">
        <v>194</v>
      </c>
      <c r="G142" s="178" t="s">
        <v>168</v>
      </c>
      <c r="H142" s="179">
        <v>58</v>
      </c>
      <c r="I142" s="180"/>
      <c r="J142" s="181">
        <f>ROUND(I142*H142,2)</f>
        <v>0</v>
      </c>
      <c r="K142" s="177" t="s">
        <v>136</v>
      </c>
      <c r="L142" s="41"/>
      <c r="M142" s="182" t="s">
        <v>19</v>
      </c>
      <c r="N142" s="183" t="s">
        <v>46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137</v>
      </c>
      <c r="AT142" s="186" t="s">
        <v>132</v>
      </c>
      <c r="AU142" s="186" t="s">
        <v>85</v>
      </c>
      <c r="AY142" s="19" t="s">
        <v>130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83</v>
      </c>
      <c r="BK142" s="187">
        <f>ROUND(I142*H142,2)</f>
        <v>0</v>
      </c>
      <c r="BL142" s="19" t="s">
        <v>137</v>
      </c>
      <c r="BM142" s="186" t="s">
        <v>195</v>
      </c>
    </row>
    <row r="143" spans="1:65" s="2" customFormat="1" ht="11.25">
      <c r="A143" s="36"/>
      <c r="B143" s="37"/>
      <c r="C143" s="38"/>
      <c r="D143" s="188" t="s">
        <v>138</v>
      </c>
      <c r="E143" s="38"/>
      <c r="F143" s="189" t="s">
        <v>196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138</v>
      </c>
      <c r="AU143" s="19" t="s">
        <v>85</v>
      </c>
    </row>
    <row r="144" spans="1:65" s="15" customFormat="1" ht="11.25">
      <c r="B144" s="217"/>
      <c r="C144" s="218"/>
      <c r="D144" s="193" t="s">
        <v>142</v>
      </c>
      <c r="E144" s="219" t="s">
        <v>19</v>
      </c>
      <c r="F144" s="220" t="s">
        <v>197</v>
      </c>
      <c r="G144" s="218"/>
      <c r="H144" s="219" t="s">
        <v>19</v>
      </c>
      <c r="I144" s="221"/>
      <c r="J144" s="218"/>
      <c r="K144" s="218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142</v>
      </c>
      <c r="AU144" s="226" t="s">
        <v>85</v>
      </c>
      <c r="AV144" s="15" t="s">
        <v>83</v>
      </c>
      <c r="AW144" s="15" t="s">
        <v>36</v>
      </c>
      <c r="AX144" s="15" t="s">
        <v>75</v>
      </c>
      <c r="AY144" s="226" t="s">
        <v>130</v>
      </c>
    </row>
    <row r="145" spans="1:65" s="13" customFormat="1" ht="11.25">
      <c r="B145" s="195"/>
      <c r="C145" s="196"/>
      <c r="D145" s="193" t="s">
        <v>142</v>
      </c>
      <c r="E145" s="197" t="s">
        <v>19</v>
      </c>
      <c r="F145" s="198" t="s">
        <v>198</v>
      </c>
      <c r="G145" s="196"/>
      <c r="H145" s="199">
        <v>58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142</v>
      </c>
      <c r="AU145" s="205" t="s">
        <v>85</v>
      </c>
      <c r="AV145" s="13" t="s">
        <v>85</v>
      </c>
      <c r="AW145" s="13" t="s">
        <v>36</v>
      </c>
      <c r="AX145" s="13" t="s">
        <v>75</v>
      </c>
      <c r="AY145" s="205" t="s">
        <v>130</v>
      </c>
    </row>
    <row r="146" spans="1:65" s="14" customFormat="1" ht="11.25">
      <c r="B146" s="206"/>
      <c r="C146" s="207"/>
      <c r="D146" s="193" t="s">
        <v>142</v>
      </c>
      <c r="E146" s="208" t="s">
        <v>19</v>
      </c>
      <c r="F146" s="209" t="s">
        <v>186</v>
      </c>
      <c r="G146" s="207"/>
      <c r="H146" s="210">
        <v>58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142</v>
      </c>
      <c r="AU146" s="216" t="s">
        <v>85</v>
      </c>
      <c r="AV146" s="14" t="s">
        <v>137</v>
      </c>
      <c r="AW146" s="14" t="s">
        <v>36</v>
      </c>
      <c r="AX146" s="14" t="s">
        <v>83</v>
      </c>
      <c r="AY146" s="216" t="s">
        <v>130</v>
      </c>
    </row>
    <row r="147" spans="1:65" s="2" customFormat="1" ht="37.9" customHeight="1">
      <c r="A147" s="36"/>
      <c r="B147" s="37"/>
      <c r="C147" s="175" t="s">
        <v>189</v>
      </c>
      <c r="D147" s="175" t="s">
        <v>132</v>
      </c>
      <c r="E147" s="176" t="s">
        <v>199</v>
      </c>
      <c r="F147" s="177" t="s">
        <v>200</v>
      </c>
      <c r="G147" s="178" t="s">
        <v>168</v>
      </c>
      <c r="H147" s="179">
        <v>2</v>
      </c>
      <c r="I147" s="180"/>
      <c r="J147" s="181">
        <f>ROUND(I147*H147,2)</f>
        <v>0</v>
      </c>
      <c r="K147" s="177" t="s">
        <v>136</v>
      </c>
      <c r="L147" s="41"/>
      <c r="M147" s="182" t="s">
        <v>19</v>
      </c>
      <c r="N147" s="183" t="s">
        <v>46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137</v>
      </c>
      <c r="AT147" s="186" t="s">
        <v>132</v>
      </c>
      <c r="AU147" s="186" t="s">
        <v>85</v>
      </c>
      <c r="AY147" s="19" t="s">
        <v>130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9" t="s">
        <v>83</v>
      </c>
      <c r="BK147" s="187">
        <f>ROUND(I147*H147,2)</f>
        <v>0</v>
      </c>
      <c r="BL147" s="19" t="s">
        <v>137</v>
      </c>
      <c r="BM147" s="186" t="s">
        <v>201</v>
      </c>
    </row>
    <row r="148" spans="1:65" s="2" customFormat="1" ht="11.25">
      <c r="A148" s="36"/>
      <c r="B148" s="37"/>
      <c r="C148" s="38"/>
      <c r="D148" s="188" t="s">
        <v>138</v>
      </c>
      <c r="E148" s="38"/>
      <c r="F148" s="189" t="s">
        <v>202</v>
      </c>
      <c r="G148" s="38"/>
      <c r="H148" s="38"/>
      <c r="I148" s="190"/>
      <c r="J148" s="38"/>
      <c r="K148" s="38"/>
      <c r="L148" s="41"/>
      <c r="M148" s="191"/>
      <c r="N148" s="192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138</v>
      </c>
      <c r="AU148" s="19" t="s">
        <v>85</v>
      </c>
    </row>
    <row r="149" spans="1:65" s="15" customFormat="1" ht="11.25">
      <c r="B149" s="217"/>
      <c r="C149" s="218"/>
      <c r="D149" s="193" t="s">
        <v>142</v>
      </c>
      <c r="E149" s="219" t="s">
        <v>19</v>
      </c>
      <c r="F149" s="220" t="s">
        <v>203</v>
      </c>
      <c r="G149" s="218"/>
      <c r="H149" s="219" t="s">
        <v>19</v>
      </c>
      <c r="I149" s="221"/>
      <c r="J149" s="218"/>
      <c r="K149" s="218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142</v>
      </c>
      <c r="AU149" s="226" t="s">
        <v>85</v>
      </c>
      <c r="AV149" s="15" t="s">
        <v>83</v>
      </c>
      <c r="AW149" s="15" t="s">
        <v>36</v>
      </c>
      <c r="AX149" s="15" t="s">
        <v>75</v>
      </c>
      <c r="AY149" s="226" t="s">
        <v>130</v>
      </c>
    </row>
    <row r="150" spans="1:65" s="13" customFormat="1" ht="11.25">
      <c r="B150" s="195"/>
      <c r="C150" s="196"/>
      <c r="D150" s="193" t="s">
        <v>142</v>
      </c>
      <c r="E150" s="197" t="s">
        <v>19</v>
      </c>
      <c r="F150" s="198" t="s">
        <v>204</v>
      </c>
      <c r="G150" s="196"/>
      <c r="H150" s="199">
        <v>60</v>
      </c>
      <c r="I150" s="200"/>
      <c r="J150" s="196"/>
      <c r="K150" s="196"/>
      <c r="L150" s="201"/>
      <c r="M150" s="202"/>
      <c r="N150" s="203"/>
      <c r="O150" s="203"/>
      <c r="P150" s="203"/>
      <c r="Q150" s="203"/>
      <c r="R150" s="203"/>
      <c r="S150" s="203"/>
      <c r="T150" s="204"/>
      <c r="AT150" s="205" t="s">
        <v>142</v>
      </c>
      <c r="AU150" s="205" t="s">
        <v>85</v>
      </c>
      <c r="AV150" s="13" t="s">
        <v>85</v>
      </c>
      <c r="AW150" s="13" t="s">
        <v>36</v>
      </c>
      <c r="AX150" s="13" t="s">
        <v>75</v>
      </c>
      <c r="AY150" s="205" t="s">
        <v>130</v>
      </c>
    </row>
    <row r="151" spans="1:65" s="13" customFormat="1" ht="11.25">
      <c r="B151" s="195"/>
      <c r="C151" s="196"/>
      <c r="D151" s="193" t="s">
        <v>142</v>
      </c>
      <c r="E151" s="197" t="s">
        <v>19</v>
      </c>
      <c r="F151" s="198" t="s">
        <v>205</v>
      </c>
      <c r="G151" s="196"/>
      <c r="H151" s="199">
        <v>-58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142</v>
      </c>
      <c r="AU151" s="205" t="s">
        <v>85</v>
      </c>
      <c r="AV151" s="13" t="s">
        <v>85</v>
      </c>
      <c r="AW151" s="13" t="s">
        <v>36</v>
      </c>
      <c r="AX151" s="13" t="s">
        <v>75</v>
      </c>
      <c r="AY151" s="205" t="s">
        <v>130</v>
      </c>
    </row>
    <row r="152" spans="1:65" s="14" customFormat="1" ht="11.25">
      <c r="B152" s="206"/>
      <c r="C152" s="207"/>
      <c r="D152" s="193" t="s">
        <v>142</v>
      </c>
      <c r="E152" s="208" t="s">
        <v>19</v>
      </c>
      <c r="F152" s="209" t="s">
        <v>186</v>
      </c>
      <c r="G152" s="207"/>
      <c r="H152" s="210">
        <v>2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142</v>
      </c>
      <c r="AU152" s="216" t="s">
        <v>85</v>
      </c>
      <c r="AV152" s="14" t="s">
        <v>137</v>
      </c>
      <c r="AW152" s="14" t="s">
        <v>36</v>
      </c>
      <c r="AX152" s="14" t="s">
        <v>83</v>
      </c>
      <c r="AY152" s="216" t="s">
        <v>130</v>
      </c>
    </row>
    <row r="153" spans="1:65" s="2" customFormat="1" ht="37.9" customHeight="1">
      <c r="A153" s="36"/>
      <c r="B153" s="37"/>
      <c r="C153" s="175" t="s">
        <v>206</v>
      </c>
      <c r="D153" s="175" t="s">
        <v>132</v>
      </c>
      <c r="E153" s="176" t="s">
        <v>207</v>
      </c>
      <c r="F153" s="177" t="s">
        <v>208</v>
      </c>
      <c r="G153" s="178" t="s">
        <v>168</v>
      </c>
      <c r="H153" s="179">
        <v>20</v>
      </c>
      <c r="I153" s="180"/>
      <c r="J153" s="181">
        <f>ROUND(I153*H153,2)</f>
        <v>0</v>
      </c>
      <c r="K153" s="177" t="s">
        <v>136</v>
      </c>
      <c r="L153" s="41"/>
      <c r="M153" s="182" t="s">
        <v>19</v>
      </c>
      <c r="N153" s="183" t="s">
        <v>46</v>
      </c>
      <c r="O153" s="66"/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6" t="s">
        <v>137</v>
      </c>
      <c r="AT153" s="186" t="s">
        <v>132</v>
      </c>
      <c r="AU153" s="186" t="s">
        <v>85</v>
      </c>
      <c r="AY153" s="19" t="s">
        <v>130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83</v>
      </c>
      <c r="BK153" s="187">
        <f>ROUND(I153*H153,2)</f>
        <v>0</v>
      </c>
      <c r="BL153" s="19" t="s">
        <v>137</v>
      </c>
      <c r="BM153" s="186" t="s">
        <v>209</v>
      </c>
    </row>
    <row r="154" spans="1:65" s="2" customFormat="1" ht="11.25">
      <c r="A154" s="36"/>
      <c r="B154" s="37"/>
      <c r="C154" s="38"/>
      <c r="D154" s="188" t="s">
        <v>138</v>
      </c>
      <c r="E154" s="38"/>
      <c r="F154" s="189" t="s">
        <v>210</v>
      </c>
      <c r="G154" s="38"/>
      <c r="H154" s="38"/>
      <c r="I154" s="190"/>
      <c r="J154" s="38"/>
      <c r="K154" s="38"/>
      <c r="L154" s="41"/>
      <c r="M154" s="191"/>
      <c r="N154" s="192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138</v>
      </c>
      <c r="AU154" s="19" t="s">
        <v>85</v>
      </c>
    </row>
    <row r="155" spans="1:65" s="13" customFormat="1" ht="11.25">
      <c r="B155" s="195"/>
      <c r="C155" s="196"/>
      <c r="D155" s="193" t="s">
        <v>142</v>
      </c>
      <c r="E155" s="197" t="s">
        <v>19</v>
      </c>
      <c r="F155" s="198" t="s">
        <v>211</v>
      </c>
      <c r="G155" s="196"/>
      <c r="H155" s="199">
        <v>20</v>
      </c>
      <c r="I155" s="200"/>
      <c r="J155" s="196"/>
      <c r="K155" s="196"/>
      <c r="L155" s="201"/>
      <c r="M155" s="202"/>
      <c r="N155" s="203"/>
      <c r="O155" s="203"/>
      <c r="P155" s="203"/>
      <c r="Q155" s="203"/>
      <c r="R155" s="203"/>
      <c r="S155" s="203"/>
      <c r="T155" s="204"/>
      <c r="AT155" s="205" t="s">
        <v>142</v>
      </c>
      <c r="AU155" s="205" t="s">
        <v>85</v>
      </c>
      <c r="AV155" s="13" t="s">
        <v>85</v>
      </c>
      <c r="AW155" s="13" t="s">
        <v>36</v>
      </c>
      <c r="AX155" s="13" t="s">
        <v>75</v>
      </c>
      <c r="AY155" s="205" t="s">
        <v>130</v>
      </c>
    </row>
    <row r="156" spans="1:65" s="14" customFormat="1" ht="11.25">
      <c r="B156" s="206"/>
      <c r="C156" s="207"/>
      <c r="D156" s="193" t="s">
        <v>142</v>
      </c>
      <c r="E156" s="208" t="s">
        <v>19</v>
      </c>
      <c r="F156" s="209" t="s">
        <v>145</v>
      </c>
      <c r="G156" s="207"/>
      <c r="H156" s="210">
        <v>20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142</v>
      </c>
      <c r="AU156" s="216" t="s">
        <v>85</v>
      </c>
      <c r="AV156" s="14" t="s">
        <v>137</v>
      </c>
      <c r="AW156" s="14" t="s">
        <v>36</v>
      </c>
      <c r="AX156" s="14" t="s">
        <v>83</v>
      </c>
      <c r="AY156" s="216" t="s">
        <v>130</v>
      </c>
    </row>
    <row r="157" spans="1:65" s="2" customFormat="1" ht="24.2" customHeight="1">
      <c r="A157" s="36"/>
      <c r="B157" s="37"/>
      <c r="C157" s="175" t="s">
        <v>195</v>
      </c>
      <c r="D157" s="175" t="s">
        <v>132</v>
      </c>
      <c r="E157" s="176" t="s">
        <v>212</v>
      </c>
      <c r="F157" s="177" t="s">
        <v>213</v>
      </c>
      <c r="G157" s="178" t="s">
        <v>214</v>
      </c>
      <c r="H157" s="179">
        <v>3.8</v>
      </c>
      <c r="I157" s="180"/>
      <c r="J157" s="181">
        <f>ROUND(I157*H157,2)</f>
        <v>0</v>
      </c>
      <c r="K157" s="177" t="s">
        <v>136</v>
      </c>
      <c r="L157" s="41"/>
      <c r="M157" s="182" t="s">
        <v>19</v>
      </c>
      <c r="N157" s="183" t="s">
        <v>46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137</v>
      </c>
      <c r="AT157" s="186" t="s">
        <v>132</v>
      </c>
      <c r="AU157" s="186" t="s">
        <v>85</v>
      </c>
      <c r="AY157" s="19" t="s">
        <v>130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83</v>
      </c>
      <c r="BK157" s="187">
        <f>ROUND(I157*H157,2)</f>
        <v>0</v>
      </c>
      <c r="BL157" s="19" t="s">
        <v>137</v>
      </c>
      <c r="BM157" s="186" t="s">
        <v>215</v>
      </c>
    </row>
    <row r="158" spans="1:65" s="2" customFormat="1" ht="11.25">
      <c r="A158" s="36"/>
      <c r="B158" s="37"/>
      <c r="C158" s="38"/>
      <c r="D158" s="188" t="s">
        <v>138</v>
      </c>
      <c r="E158" s="38"/>
      <c r="F158" s="189" t="s">
        <v>216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138</v>
      </c>
      <c r="AU158" s="19" t="s">
        <v>85</v>
      </c>
    </row>
    <row r="159" spans="1:65" s="15" customFormat="1" ht="11.25">
      <c r="B159" s="217"/>
      <c r="C159" s="218"/>
      <c r="D159" s="193" t="s">
        <v>142</v>
      </c>
      <c r="E159" s="219" t="s">
        <v>19</v>
      </c>
      <c r="F159" s="220" t="s">
        <v>217</v>
      </c>
      <c r="G159" s="218"/>
      <c r="H159" s="219" t="s">
        <v>19</v>
      </c>
      <c r="I159" s="221"/>
      <c r="J159" s="218"/>
      <c r="K159" s="218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142</v>
      </c>
      <c r="AU159" s="226" t="s">
        <v>85</v>
      </c>
      <c r="AV159" s="15" t="s">
        <v>83</v>
      </c>
      <c r="AW159" s="15" t="s">
        <v>36</v>
      </c>
      <c r="AX159" s="15" t="s">
        <v>75</v>
      </c>
      <c r="AY159" s="226" t="s">
        <v>130</v>
      </c>
    </row>
    <row r="160" spans="1:65" s="13" customFormat="1" ht="11.25">
      <c r="B160" s="195"/>
      <c r="C160" s="196"/>
      <c r="D160" s="193" t="s">
        <v>142</v>
      </c>
      <c r="E160" s="197" t="s">
        <v>19</v>
      </c>
      <c r="F160" s="198" t="s">
        <v>218</v>
      </c>
      <c r="G160" s="196"/>
      <c r="H160" s="199">
        <v>3.8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142</v>
      </c>
      <c r="AU160" s="205" t="s">
        <v>85</v>
      </c>
      <c r="AV160" s="13" t="s">
        <v>85</v>
      </c>
      <c r="AW160" s="13" t="s">
        <v>36</v>
      </c>
      <c r="AX160" s="13" t="s">
        <v>75</v>
      </c>
      <c r="AY160" s="205" t="s">
        <v>130</v>
      </c>
    </row>
    <row r="161" spans="1:65" s="14" customFormat="1" ht="11.25">
      <c r="B161" s="206"/>
      <c r="C161" s="207"/>
      <c r="D161" s="193" t="s">
        <v>142</v>
      </c>
      <c r="E161" s="208" t="s">
        <v>19</v>
      </c>
      <c r="F161" s="209" t="s">
        <v>145</v>
      </c>
      <c r="G161" s="207"/>
      <c r="H161" s="210">
        <v>3.8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142</v>
      </c>
      <c r="AU161" s="216" t="s">
        <v>85</v>
      </c>
      <c r="AV161" s="14" t="s">
        <v>137</v>
      </c>
      <c r="AW161" s="14" t="s">
        <v>36</v>
      </c>
      <c r="AX161" s="14" t="s">
        <v>83</v>
      </c>
      <c r="AY161" s="216" t="s">
        <v>130</v>
      </c>
    </row>
    <row r="162" spans="1:65" s="2" customFormat="1" ht="24.2" customHeight="1">
      <c r="A162" s="36"/>
      <c r="B162" s="37"/>
      <c r="C162" s="175" t="s">
        <v>219</v>
      </c>
      <c r="D162" s="175" t="s">
        <v>132</v>
      </c>
      <c r="E162" s="176" t="s">
        <v>220</v>
      </c>
      <c r="F162" s="177" t="s">
        <v>221</v>
      </c>
      <c r="G162" s="178" t="s">
        <v>168</v>
      </c>
      <c r="H162" s="179">
        <v>2</v>
      </c>
      <c r="I162" s="180"/>
      <c r="J162" s="181">
        <f>ROUND(I162*H162,2)</f>
        <v>0</v>
      </c>
      <c r="K162" s="177" t="s">
        <v>136</v>
      </c>
      <c r="L162" s="41"/>
      <c r="M162" s="182" t="s">
        <v>19</v>
      </c>
      <c r="N162" s="183" t="s">
        <v>46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137</v>
      </c>
      <c r="AT162" s="186" t="s">
        <v>132</v>
      </c>
      <c r="AU162" s="186" t="s">
        <v>85</v>
      </c>
      <c r="AY162" s="19" t="s">
        <v>130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83</v>
      </c>
      <c r="BK162" s="187">
        <f>ROUND(I162*H162,2)</f>
        <v>0</v>
      </c>
      <c r="BL162" s="19" t="s">
        <v>137</v>
      </c>
      <c r="BM162" s="186" t="s">
        <v>222</v>
      </c>
    </row>
    <row r="163" spans="1:65" s="2" customFormat="1" ht="11.25">
      <c r="A163" s="36"/>
      <c r="B163" s="37"/>
      <c r="C163" s="38"/>
      <c r="D163" s="188" t="s">
        <v>138</v>
      </c>
      <c r="E163" s="38"/>
      <c r="F163" s="189" t="s">
        <v>223</v>
      </c>
      <c r="G163" s="38"/>
      <c r="H163" s="38"/>
      <c r="I163" s="190"/>
      <c r="J163" s="38"/>
      <c r="K163" s="38"/>
      <c r="L163" s="41"/>
      <c r="M163" s="191"/>
      <c r="N163" s="192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138</v>
      </c>
      <c r="AU163" s="19" t="s">
        <v>85</v>
      </c>
    </row>
    <row r="164" spans="1:65" s="15" customFormat="1" ht="11.25">
      <c r="B164" s="217"/>
      <c r="C164" s="218"/>
      <c r="D164" s="193" t="s">
        <v>142</v>
      </c>
      <c r="E164" s="219" t="s">
        <v>19</v>
      </c>
      <c r="F164" s="220" t="s">
        <v>217</v>
      </c>
      <c r="G164" s="218"/>
      <c r="H164" s="219" t="s">
        <v>19</v>
      </c>
      <c r="I164" s="221"/>
      <c r="J164" s="218"/>
      <c r="K164" s="218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142</v>
      </c>
      <c r="AU164" s="226" t="s">
        <v>85</v>
      </c>
      <c r="AV164" s="15" t="s">
        <v>83</v>
      </c>
      <c r="AW164" s="15" t="s">
        <v>36</v>
      </c>
      <c r="AX164" s="15" t="s">
        <v>75</v>
      </c>
      <c r="AY164" s="226" t="s">
        <v>130</v>
      </c>
    </row>
    <row r="165" spans="1:65" s="13" customFormat="1" ht="11.25">
      <c r="B165" s="195"/>
      <c r="C165" s="196"/>
      <c r="D165" s="193" t="s">
        <v>142</v>
      </c>
      <c r="E165" s="197" t="s">
        <v>19</v>
      </c>
      <c r="F165" s="198" t="s">
        <v>224</v>
      </c>
      <c r="G165" s="196"/>
      <c r="H165" s="199">
        <v>2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142</v>
      </c>
      <c r="AU165" s="205" t="s">
        <v>85</v>
      </c>
      <c r="AV165" s="13" t="s">
        <v>85</v>
      </c>
      <c r="AW165" s="13" t="s">
        <v>36</v>
      </c>
      <c r="AX165" s="13" t="s">
        <v>75</v>
      </c>
      <c r="AY165" s="205" t="s">
        <v>130</v>
      </c>
    </row>
    <row r="166" spans="1:65" s="14" customFormat="1" ht="11.25">
      <c r="B166" s="206"/>
      <c r="C166" s="207"/>
      <c r="D166" s="193" t="s">
        <v>142</v>
      </c>
      <c r="E166" s="208" t="s">
        <v>19</v>
      </c>
      <c r="F166" s="209" t="s">
        <v>145</v>
      </c>
      <c r="G166" s="207"/>
      <c r="H166" s="210">
        <v>2</v>
      </c>
      <c r="I166" s="211"/>
      <c r="J166" s="207"/>
      <c r="K166" s="207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142</v>
      </c>
      <c r="AU166" s="216" t="s">
        <v>85</v>
      </c>
      <c r="AV166" s="14" t="s">
        <v>137</v>
      </c>
      <c r="AW166" s="14" t="s">
        <v>36</v>
      </c>
      <c r="AX166" s="14" t="s">
        <v>83</v>
      </c>
      <c r="AY166" s="216" t="s">
        <v>130</v>
      </c>
    </row>
    <row r="167" spans="1:65" s="2" customFormat="1" ht="16.5" customHeight="1">
      <c r="A167" s="36"/>
      <c r="B167" s="37"/>
      <c r="C167" s="227" t="s">
        <v>201</v>
      </c>
      <c r="D167" s="227" t="s">
        <v>225</v>
      </c>
      <c r="E167" s="228" t="s">
        <v>226</v>
      </c>
      <c r="F167" s="229" t="s">
        <v>227</v>
      </c>
      <c r="G167" s="230" t="s">
        <v>214</v>
      </c>
      <c r="H167" s="231">
        <v>30.75</v>
      </c>
      <c r="I167" s="232"/>
      <c r="J167" s="233">
        <f>ROUND(I167*H167,2)</f>
        <v>0</v>
      </c>
      <c r="K167" s="229" t="s">
        <v>136</v>
      </c>
      <c r="L167" s="234"/>
      <c r="M167" s="235" t="s">
        <v>19</v>
      </c>
      <c r="N167" s="236" t="s">
        <v>46</v>
      </c>
      <c r="O167" s="66"/>
      <c r="P167" s="184">
        <f>O167*H167</f>
        <v>0</v>
      </c>
      <c r="Q167" s="184">
        <v>1</v>
      </c>
      <c r="R167" s="184">
        <f>Q167*H167</f>
        <v>30.75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181</v>
      </c>
      <c r="AT167" s="186" t="s">
        <v>225</v>
      </c>
      <c r="AU167" s="186" t="s">
        <v>85</v>
      </c>
      <c r="AY167" s="19" t="s">
        <v>130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83</v>
      </c>
      <c r="BK167" s="187">
        <f>ROUND(I167*H167,2)</f>
        <v>0</v>
      </c>
      <c r="BL167" s="19" t="s">
        <v>137</v>
      </c>
      <c r="BM167" s="186" t="s">
        <v>228</v>
      </c>
    </row>
    <row r="168" spans="1:65" s="15" customFormat="1" ht="11.25">
      <c r="B168" s="217"/>
      <c r="C168" s="218"/>
      <c r="D168" s="193" t="s">
        <v>142</v>
      </c>
      <c r="E168" s="219" t="s">
        <v>19</v>
      </c>
      <c r="F168" s="220" t="s">
        <v>171</v>
      </c>
      <c r="G168" s="218"/>
      <c r="H168" s="219" t="s">
        <v>19</v>
      </c>
      <c r="I168" s="221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142</v>
      </c>
      <c r="AU168" s="226" t="s">
        <v>85</v>
      </c>
      <c r="AV168" s="15" t="s">
        <v>83</v>
      </c>
      <c r="AW168" s="15" t="s">
        <v>36</v>
      </c>
      <c r="AX168" s="15" t="s">
        <v>75</v>
      </c>
      <c r="AY168" s="226" t="s">
        <v>130</v>
      </c>
    </row>
    <row r="169" spans="1:65" s="13" customFormat="1" ht="11.25">
      <c r="B169" s="195"/>
      <c r="C169" s="196"/>
      <c r="D169" s="193" t="s">
        <v>142</v>
      </c>
      <c r="E169" s="197" t="s">
        <v>19</v>
      </c>
      <c r="F169" s="198" t="s">
        <v>229</v>
      </c>
      <c r="G169" s="196"/>
      <c r="H169" s="199">
        <v>30.75</v>
      </c>
      <c r="I169" s="200"/>
      <c r="J169" s="196"/>
      <c r="K169" s="196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142</v>
      </c>
      <c r="AU169" s="205" t="s">
        <v>85</v>
      </c>
      <c r="AV169" s="13" t="s">
        <v>85</v>
      </c>
      <c r="AW169" s="13" t="s">
        <v>36</v>
      </c>
      <c r="AX169" s="13" t="s">
        <v>75</v>
      </c>
      <c r="AY169" s="205" t="s">
        <v>130</v>
      </c>
    </row>
    <row r="170" spans="1:65" s="14" customFormat="1" ht="11.25">
      <c r="B170" s="206"/>
      <c r="C170" s="207"/>
      <c r="D170" s="193" t="s">
        <v>142</v>
      </c>
      <c r="E170" s="208" t="s">
        <v>19</v>
      </c>
      <c r="F170" s="209" t="s">
        <v>145</v>
      </c>
      <c r="G170" s="207"/>
      <c r="H170" s="210">
        <v>30.75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142</v>
      </c>
      <c r="AU170" s="216" t="s">
        <v>85</v>
      </c>
      <c r="AV170" s="14" t="s">
        <v>137</v>
      </c>
      <c r="AW170" s="14" t="s">
        <v>36</v>
      </c>
      <c r="AX170" s="14" t="s">
        <v>83</v>
      </c>
      <c r="AY170" s="216" t="s">
        <v>130</v>
      </c>
    </row>
    <row r="171" spans="1:65" s="2" customFormat="1" ht="24.2" customHeight="1">
      <c r="A171" s="36"/>
      <c r="B171" s="37"/>
      <c r="C171" s="175" t="s">
        <v>8</v>
      </c>
      <c r="D171" s="175" t="s">
        <v>132</v>
      </c>
      <c r="E171" s="176" t="s">
        <v>230</v>
      </c>
      <c r="F171" s="177" t="s">
        <v>231</v>
      </c>
      <c r="G171" s="178" t="s">
        <v>168</v>
      </c>
      <c r="H171" s="179">
        <v>58</v>
      </c>
      <c r="I171" s="180"/>
      <c r="J171" s="181">
        <f>ROUND(I171*H171,2)</f>
        <v>0</v>
      </c>
      <c r="K171" s="177" t="s">
        <v>136</v>
      </c>
      <c r="L171" s="41"/>
      <c r="M171" s="182" t="s">
        <v>19</v>
      </c>
      <c r="N171" s="183" t="s">
        <v>46</v>
      </c>
      <c r="O171" s="66"/>
      <c r="P171" s="184">
        <f>O171*H171</f>
        <v>0</v>
      </c>
      <c r="Q171" s="184">
        <v>0</v>
      </c>
      <c r="R171" s="184">
        <f>Q171*H171</f>
        <v>0</v>
      </c>
      <c r="S171" s="184">
        <v>0</v>
      </c>
      <c r="T171" s="185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6" t="s">
        <v>137</v>
      </c>
      <c r="AT171" s="186" t="s">
        <v>132</v>
      </c>
      <c r="AU171" s="186" t="s">
        <v>85</v>
      </c>
      <c r="AY171" s="19" t="s">
        <v>130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9" t="s">
        <v>83</v>
      </c>
      <c r="BK171" s="187">
        <f>ROUND(I171*H171,2)</f>
        <v>0</v>
      </c>
      <c r="BL171" s="19" t="s">
        <v>137</v>
      </c>
      <c r="BM171" s="186" t="s">
        <v>232</v>
      </c>
    </row>
    <row r="172" spans="1:65" s="2" customFormat="1" ht="11.25">
      <c r="A172" s="36"/>
      <c r="B172" s="37"/>
      <c r="C172" s="38"/>
      <c r="D172" s="188" t="s">
        <v>138</v>
      </c>
      <c r="E172" s="38"/>
      <c r="F172" s="189" t="s">
        <v>233</v>
      </c>
      <c r="G172" s="38"/>
      <c r="H172" s="38"/>
      <c r="I172" s="190"/>
      <c r="J172" s="38"/>
      <c r="K172" s="38"/>
      <c r="L172" s="41"/>
      <c r="M172" s="191"/>
      <c r="N172" s="192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138</v>
      </c>
      <c r="AU172" s="19" t="s">
        <v>85</v>
      </c>
    </row>
    <row r="173" spans="1:65" s="15" customFormat="1" ht="11.25">
      <c r="B173" s="217"/>
      <c r="C173" s="218"/>
      <c r="D173" s="193" t="s">
        <v>142</v>
      </c>
      <c r="E173" s="219" t="s">
        <v>19</v>
      </c>
      <c r="F173" s="220" t="s">
        <v>171</v>
      </c>
      <c r="G173" s="218"/>
      <c r="H173" s="219" t="s">
        <v>19</v>
      </c>
      <c r="I173" s="221"/>
      <c r="J173" s="218"/>
      <c r="K173" s="218"/>
      <c r="L173" s="222"/>
      <c r="M173" s="223"/>
      <c r="N173" s="224"/>
      <c r="O173" s="224"/>
      <c r="P173" s="224"/>
      <c r="Q173" s="224"/>
      <c r="R173" s="224"/>
      <c r="S173" s="224"/>
      <c r="T173" s="225"/>
      <c r="AT173" s="226" t="s">
        <v>142</v>
      </c>
      <c r="AU173" s="226" t="s">
        <v>85</v>
      </c>
      <c r="AV173" s="15" t="s">
        <v>83</v>
      </c>
      <c r="AW173" s="15" t="s">
        <v>36</v>
      </c>
      <c r="AX173" s="15" t="s">
        <v>75</v>
      </c>
      <c r="AY173" s="226" t="s">
        <v>130</v>
      </c>
    </row>
    <row r="174" spans="1:65" s="13" customFormat="1" ht="11.25">
      <c r="B174" s="195"/>
      <c r="C174" s="196"/>
      <c r="D174" s="193" t="s">
        <v>142</v>
      </c>
      <c r="E174" s="197" t="s">
        <v>19</v>
      </c>
      <c r="F174" s="198" t="s">
        <v>234</v>
      </c>
      <c r="G174" s="196"/>
      <c r="H174" s="199">
        <v>13</v>
      </c>
      <c r="I174" s="200"/>
      <c r="J174" s="196"/>
      <c r="K174" s="196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142</v>
      </c>
      <c r="AU174" s="205" t="s">
        <v>85</v>
      </c>
      <c r="AV174" s="13" t="s">
        <v>85</v>
      </c>
      <c r="AW174" s="13" t="s">
        <v>36</v>
      </c>
      <c r="AX174" s="13" t="s">
        <v>75</v>
      </c>
      <c r="AY174" s="205" t="s">
        <v>130</v>
      </c>
    </row>
    <row r="175" spans="1:65" s="13" customFormat="1" ht="11.25">
      <c r="B175" s="195"/>
      <c r="C175" s="196"/>
      <c r="D175" s="193" t="s">
        <v>142</v>
      </c>
      <c r="E175" s="197" t="s">
        <v>19</v>
      </c>
      <c r="F175" s="198" t="s">
        <v>235</v>
      </c>
      <c r="G175" s="196"/>
      <c r="H175" s="199">
        <v>30</v>
      </c>
      <c r="I175" s="200"/>
      <c r="J175" s="196"/>
      <c r="K175" s="196"/>
      <c r="L175" s="201"/>
      <c r="M175" s="202"/>
      <c r="N175" s="203"/>
      <c r="O175" s="203"/>
      <c r="P175" s="203"/>
      <c r="Q175" s="203"/>
      <c r="R175" s="203"/>
      <c r="S175" s="203"/>
      <c r="T175" s="204"/>
      <c r="AT175" s="205" t="s">
        <v>142</v>
      </c>
      <c r="AU175" s="205" t="s">
        <v>85</v>
      </c>
      <c r="AV175" s="13" t="s">
        <v>85</v>
      </c>
      <c r="AW175" s="13" t="s">
        <v>36</v>
      </c>
      <c r="AX175" s="13" t="s">
        <v>75</v>
      </c>
      <c r="AY175" s="205" t="s">
        <v>130</v>
      </c>
    </row>
    <row r="176" spans="1:65" s="13" customFormat="1" ht="11.25">
      <c r="B176" s="195"/>
      <c r="C176" s="196"/>
      <c r="D176" s="193" t="s">
        <v>142</v>
      </c>
      <c r="E176" s="197" t="s">
        <v>19</v>
      </c>
      <c r="F176" s="198" t="s">
        <v>236</v>
      </c>
      <c r="G176" s="196"/>
      <c r="H176" s="199">
        <v>15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142</v>
      </c>
      <c r="AU176" s="205" t="s">
        <v>85</v>
      </c>
      <c r="AV176" s="13" t="s">
        <v>85</v>
      </c>
      <c r="AW176" s="13" t="s">
        <v>36</v>
      </c>
      <c r="AX176" s="13" t="s">
        <v>75</v>
      </c>
      <c r="AY176" s="205" t="s">
        <v>130</v>
      </c>
    </row>
    <row r="177" spans="1:65" s="14" customFormat="1" ht="11.25">
      <c r="B177" s="206"/>
      <c r="C177" s="207"/>
      <c r="D177" s="193" t="s">
        <v>142</v>
      </c>
      <c r="E177" s="208" t="s">
        <v>19</v>
      </c>
      <c r="F177" s="209" t="s">
        <v>186</v>
      </c>
      <c r="G177" s="207"/>
      <c r="H177" s="210">
        <v>58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142</v>
      </c>
      <c r="AU177" s="216" t="s">
        <v>85</v>
      </c>
      <c r="AV177" s="14" t="s">
        <v>137</v>
      </c>
      <c r="AW177" s="14" t="s">
        <v>36</v>
      </c>
      <c r="AX177" s="14" t="s">
        <v>83</v>
      </c>
      <c r="AY177" s="216" t="s">
        <v>130</v>
      </c>
    </row>
    <row r="178" spans="1:65" s="2" customFormat="1" ht="24.2" customHeight="1">
      <c r="A178" s="36"/>
      <c r="B178" s="37"/>
      <c r="C178" s="175" t="s">
        <v>209</v>
      </c>
      <c r="D178" s="175" t="s">
        <v>132</v>
      </c>
      <c r="E178" s="176" t="s">
        <v>237</v>
      </c>
      <c r="F178" s="177" t="s">
        <v>238</v>
      </c>
      <c r="G178" s="178" t="s">
        <v>135</v>
      </c>
      <c r="H178" s="179">
        <v>75</v>
      </c>
      <c r="I178" s="180"/>
      <c r="J178" s="181">
        <f>ROUND(I178*H178,2)</f>
        <v>0</v>
      </c>
      <c r="K178" s="177" t="s">
        <v>136</v>
      </c>
      <c r="L178" s="41"/>
      <c r="M178" s="182" t="s">
        <v>19</v>
      </c>
      <c r="N178" s="183" t="s">
        <v>46</v>
      </c>
      <c r="O178" s="66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137</v>
      </c>
      <c r="AT178" s="186" t="s">
        <v>132</v>
      </c>
      <c r="AU178" s="186" t="s">
        <v>85</v>
      </c>
      <c r="AY178" s="19" t="s">
        <v>130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83</v>
      </c>
      <c r="BK178" s="187">
        <f>ROUND(I178*H178,2)</f>
        <v>0</v>
      </c>
      <c r="BL178" s="19" t="s">
        <v>137</v>
      </c>
      <c r="BM178" s="186" t="s">
        <v>239</v>
      </c>
    </row>
    <row r="179" spans="1:65" s="2" customFormat="1" ht="11.25">
      <c r="A179" s="36"/>
      <c r="B179" s="37"/>
      <c r="C179" s="38"/>
      <c r="D179" s="188" t="s">
        <v>138</v>
      </c>
      <c r="E179" s="38"/>
      <c r="F179" s="189" t="s">
        <v>240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138</v>
      </c>
      <c r="AU179" s="19" t="s">
        <v>85</v>
      </c>
    </row>
    <row r="180" spans="1:65" s="15" customFormat="1" ht="11.25">
      <c r="B180" s="217"/>
      <c r="C180" s="218"/>
      <c r="D180" s="193" t="s">
        <v>142</v>
      </c>
      <c r="E180" s="219" t="s">
        <v>19</v>
      </c>
      <c r="F180" s="220" t="s">
        <v>171</v>
      </c>
      <c r="G180" s="218"/>
      <c r="H180" s="219" t="s">
        <v>19</v>
      </c>
      <c r="I180" s="221"/>
      <c r="J180" s="218"/>
      <c r="K180" s="218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142</v>
      </c>
      <c r="AU180" s="226" t="s">
        <v>85</v>
      </c>
      <c r="AV180" s="15" t="s">
        <v>83</v>
      </c>
      <c r="AW180" s="15" t="s">
        <v>36</v>
      </c>
      <c r="AX180" s="15" t="s">
        <v>75</v>
      </c>
      <c r="AY180" s="226" t="s">
        <v>130</v>
      </c>
    </row>
    <row r="181" spans="1:65" s="13" customFormat="1" ht="11.25">
      <c r="B181" s="195"/>
      <c r="C181" s="196"/>
      <c r="D181" s="193" t="s">
        <v>142</v>
      </c>
      <c r="E181" s="197" t="s">
        <v>19</v>
      </c>
      <c r="F181" s="198" t="s">
        <v>241</v>
      </c>
      <c r="G181" s="196"/>
      <c r="H181" s="199">
        <v>75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142</v>
      </c>
      <c r="AU181" s="205" t="s">
        <v>85</v>
      </c>
      <c r="AV181" s="13" t="s">
        <v>85</v>
      </c>
      <c r="AW181" s="13" t="s">
        <v>36</v>
      </c>
      <c r="AX181" s="13" t="s">
        <v>75</v>
      </c>
      <c r="AY181" s="205" t="s">
        <v>130</v>
      </c>
    </row>
    <row r="182" spans="1:65" s="14" customFormat="1" ht="11.25">
      <c r="B182" s="206"/>
      <c r="C182" s="207"/>
      <c r="D182" s="193" t="s">
        <v>142</v>
      </c>
      <c r="E182" s="208" t="s">
        <v>19</v>
      </c>
      <c r="F182" s="209" t="s">
        <v>186</v>
      </c>
      <c r="G182" s="207"/>
      <c r="H182" s="210">
        <v>75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142</v>
      </c>
      <c r="AU182" s="216" t="s">
        <v>85</v>
      </c>
      <c r="AV182" s="14" t="s">
        <v>137</v>
      </c>
      <c r="AW182" s="14" t="s">
        <v>36</v>
      </c>
      <c r="AX182" s="14" t="s">
        <v>83</v>
      </c>
      <c r="AY182" s="216" t="s">
        <v>130</v>
      </c>
    </row>
    <row r="183" spans="1:65" s="2" customFormat="1" ht="16.5" customHeight="1">
      <c r="A183" s="36"/>
      <c r="B183" s="37"/>
      <c r="C183" s="227" t="s">
        <v>242</v>
      </c>
      <c r="D183" s="227" t="s">
        <v>225</v>
      </c>
      <c r="E183" s="228" t="s">
        <v>243</v>
      </c>
      <c r="F183" s="229" t="s">
        <v>244</v>
      </c>
      <c r="G183" s="230" t="s">
        <v>214</v>
      </c>
      <c r="H183" s="231">
        <v>24</v>
      </c>
      <c r="I183" s="232"/>
      <c r="J183" s="233">
        <f>ROUND(I183*H183,2)</f>
        <v>0</v>
      </c>
      <c r="K183" s="229" t="s">
        <v>136</v>
      </c>
      <c r="L183" s="234"/>
      <c r="M183" s="235" t="s">
        <v>19</v>
      </c>
      <c r="N183" s="236" t="s">
        <v>46</v>
      </c>
      <c r="O183" s="66"/>
      <c r="P183" s="184">
        <f>O183*H183</f>
        <v>0</v>
      </c>
      <c r="Q183" s="184">
        <v>1</v>
      </c>
      <c r="R183" s="184">
        <f>Q183*H183</f>
        <v>24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181</v>
      </c>
      <c r="AT183" s="186" t="s">
        <v>225</v>
      </c>
      <c r="AU183" s="186" t="s">
        <v>85</v>
      </c>
      <c r="AY183" s="19" t="s">
        <v>130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83</v>
      </c>
      <c r="BK183" s="187">
        <f>ROUND(I183*H183,2)</f>
        <v>0</v>
      </c>
      <c r="BL183" s="19" t="s">
        <v>137</v>
      </c>
      <c r="BM183" s="186" t="s">
        <v>245</v>
      </c>
    </row>
    <row r="184" spans="1:65" s="13" customFormat="1" ht="11.25">
      <c r="B184" s="195"/>
      <c r="C184" s="196"/>
      <c r="D184" s="193" t="s">
        <v>142</v>
      </c>
      <c r="E184" s="197" t="s">
        <v>19</v>
      </c>
      <c r="F184" s="198" t="s">
        <v>246</v>
      </c>
      <c r="G184" s="196"/>
      <c r="H184" s="199">
        <v>24</v>
      </c>
      <c r="I184" s="200"/>
      <c r="J184" s="196"/>
      <c r="K184" s="196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142</v>
      </c>
      <c r="AU184" s="205" t="s">
        <v>85</v>
      </c>
      <c r="AV184" s="13" t="s">
        <v>85</v>
      </c>
      <c r="AW184" s="13" t="s">
        <v>36</v>
      </c>
      <c r="AX184" s="13" t="s">
        <v>75</v>
      </c>
      <c r="AY184" s="205" t="s">
        <v>130</v>
      </c>
    </row>
    <row r="185" spans="1:65" s="14" customFormat="1" ht="11.25">
      <c r="B185" s="206"/>
      <c r="C185" s="207"/>
      <c r="D185" s="193" t="s">
        <v>142</v>
      </c>
      <c r="E185" s="208" t="s">
        <v>19</v>
      </c>
      <c r="F185" s="209" t="s">
        <v>145</v>
      </c>
      <c r="G185" s="207"/>
      <c r="H185" s="210">
        <v>24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142</v>
      </c>
      <c r="AU185" s="216" t="s">
        <v>85</v>
      </c>
      <c r="AV185" s="14" t="s">
        <v>137</v>
      </c>
      <c r="AW185" s="14" t="s">
        <v>36</v>
      </c>
      <c r="AX185" s="14" t="s">
        <v>83</v>
      </c>
      <c r="AY185" s="216" t="s">
        <v>130</v>
      </c>
    </row>
    <row r="186" spans="1:65" s="2" customFormat="1" ht="16.5" customHeight="1">
      <c r="A186" s="36"/>
      <c r="B186" s="37"/>
      <c r="C186" s="175" t="s">
        <v>215</v>
      </c>
      <c r="D186" s="175" t="s">
        <v>132</v>
      </c>
      <c r="E186" s="176" t="s">
        <v>247</v>
      </c>
      <c r="F186" s="177" t="s">
        <v>248</v>
      </c>
      <c r="G186" s="178" t="s">
        <v>135</v>
      </c>
      <c r="H186" s="179">
        <v>150</v>
      </c>
      <c r="I186" s="180"/>
      <c r="J186" s="181">
        <f>ROUND(I186*H186,2)</f>
        <v>0</v>
      </c>
      <c r="K186" s="177" t="s">
        <v>136</v>
      </c>
      <c r="L186" s="41"/>
      <c r="M186" s="182" t="s">
        <v>19</v>
      </c>
      <c r="N186" s="183" t="s">
        <v>46</v>
      </c>
      <c r="O186" s="66"/>
      <c r="P186" s="184">
        <f>O186*H186</f>
        <v>0</v>
      </c>
      <c r="Q186" s="184">
        <v>1.2700000000000001E-3</v>
      </c>
      <c r="R186" s="184">
        <f>Q186*H186</f>
        <v>0.1905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137</v>
      </c>
      <c r="AT186" s="186" t="s">
        <v>132</v>
      </c>
      <c r="AU186" s="186" t="s">
        <v>85</v>
      </c>
      <c r="AY186" s="19" t="s">
        <v>130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83</v>
      </c>
      <c r="BK186" s="187">
        <f>ROUND(I186*H186,2)</f>
        <v>0</v>
      </c>
      <c r="BL186" s="19" t="s">
        <v>137</v>
      </c>
      <c r="BM186" s="186" t="s">
        <v>249</v>
      </c>
    </row>
    <row r="187" spans="1:65" s="2" customFormat="1" ht="11.25">
      <c r="A187" s="36"/>
      <c r="B187" s="37"/>
      <c r="C187" s="38"/>
      <c r="D187" s="188" t="s">
        <v>138</v>
      </c>
      <c r="E187" s="38"/>
      <c r="F187" s="189" t="s">
        <v>250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138</v>
      </c>
      <c r="AU187" s="19" t="s">
        <v>85</v>
      </c>
    </row>
    <row r="188" spans="1:65" s="15" customFormat="1" ht="11.25">
      <c r="B188" s="217"/>
      <c r="C188" s="218"/>
      <c r="D188" s="193" t="s">
        <v>142</v>
      </c>
      <c r="E188" s="219" t="s">
        <v>19</v>
      </c>
      <c r="F188" s="220" t="s">
        <v>251</v>
      </c>
      <c r="G188" s="218"/>
      <c r="H188" s="219" t="s">
        <v>19</v>
      </c>
      <c r="I188" s="221"/>
      <c r="J188" s="218"/>
      <c r="K188" s="218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142</v>
      </c>
      <c r="AU188" s="226" t="s">
        <v>85</v>
      </c>
      <c r="AV188" s="15" t="s">
        <v>83</v>
      </c>
      <c r="AW188" s="15" t="s">
        <v>36</v>
      </c>
      <c r="AX188" s="15" t="s">
        <v>75</v>
      </c>
      <c r="AY188" s="226" t="s">
        <v>130</v>
      </c>
    </row>
    <row r="189" spans="1:65" s="13" customFormat="1" ht="11.25">
      <c r="B189" s="195"/>
      <c r="C189" s="196"/>
      <c r="D189" s="193" t="s">
        <v>142</v>
      </c>
      <c r="E189" s="197" t="s">
        <v>19</v>
      </c>
      <c r="F189" s="198" t="s">
        <v>252</v>
      </c>
      <c r="G189" s="196"/>
      <c r="H189" s="199">
        <v>75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142</v>
      </c>
      <c r="AU189" s="205" t="s">
        <v>85</v>
      </c>
      <c r="AV189" s="13" t="s">
        <v>85</v>
      </c>
      <c r="AW189" s="13" t="s">
        <v>36</v>
      </c>
      <c r="AX189" s="13" t="s">
        <v>75</v>
      </c>
      <c r="AY189" s="205" t="s">
        <v>130</v>
      </c>
    </row>
    <row r="190" spans="1:65" s="13" customFormat="1" ht="11.25">
      <c r="B190" s="195"/>
      <c r="C190" s="196"/>
      <c r="D190" s="193" t="s">
        <v>142</v>
      </c>
      <c r="E190" s="197" t="s">
        <v>19</v>
      </c>
      <c r="F190" s="198" t="s">
        <v>253</v>
      </c>
      <c r="G190" s="196"/>
      <c r="H190" s="199">
        <v>75</v>
      </c>
      <c r="I190" s="200"/>
      <c r="J190" s="196"/>
      <c r="K190" s="196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142</v>
      </c>
      <c r="AU190" s="205" t="s">
        <v>85</v>
      </c>
      <c r="AV190" s="13" t="s">
        <v>85</v>
      </c>
      <c r="AW190" s="13" t="s">
        <v>36</v>
      </c>
      <c r="AX190" s="13" t="s">
        <v>75</v>
      </c>
      <c r="AY190" s="205" t="s">
        <v>130</v>
      </c>
    </row>
    <row r="191" spans="1:65" s="14" customFormat="1" ht="11.25">
      <c r="B191" s="206"/>
      <c r="C191" s="207"/>
      <c r="D191" s="193" t="s">
        <v>142</v>
      </c>
      <c r="E191" s="208" t="s">
        <v>19</v>
      </c>
      <c r="F191" s="209" t="s">
        <v>186</v>
      </c>
      <c r="G191" s="207"/>
      <c r="H191" s="210">
        <v>150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142</v>
      </c>
      <c r="AU191" s="216" t="s">
        <v>85</v>
      </c>
      <c r="AV191" s="14" t="s">
        <v>137</v>
      </c>
      <c r="AW191" s="14" t="s">
        <v>36</v>
      </c>
      <c r="AX191" s="14" t="s">
        <v>83</v>
      </c>
      <c r="AY191" s="216" t="s">
        <v>130</v>
      </c>
    </row>
    <row r="192" spans="1:65" s="2" customFormat="1" ht="16.5" customHeight="1">
      <c r="A192" s="36"/>
      <c r="B192" s="37"/>
      <c r="C192" s="227" t="s">
        <v>254</v>
      </c>
      <c r="D192" s="227" t="s">
        <v>225</v>
      </c>
      <c r="E192" s="228" t="s">
        <v>255</v>
      </c>
      <c r="F192" s="229" t="s">
        <v>256</v>
      </c>
      <c r="G192" s="230" t="s">
        <v>257</v>
      </c>
      <c r="H192" s="231">
        <v>3.75</v>
      </c>
      <c r="I192" s="232"/>
      <c r="J192" s="233">
        <f>ROUND(I192*H192,2)</f>
        <v>0</v>
      </c>
      <c r="K192" s="229" t="s">
        <v>136</v>
      </c>
      <c r="L192" s="234"/>
      <c r="M192" s="235" t="s">
        <v>19</v>
      </c>
      <c r="N192" s="236" t="s">
        <v>46</v>
      </c>
      <c r="O192" s="66"/>
      <c r="P192" s="184">
        <f>O192*H192</f>
        <v>0</v>
      </c>
      <c r="Q192" s="184">
        <v>1E-3</v>
      </c>
      <c r="R192" s="184">
        <f>Q192*H192</f>
        <v>3.7499999999999999E-3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181</v>
      </c>
      <c r="AT192" s="186" t="s">
        <v>225</v>
      </c>
      <c r="AU192" s="186" t="s">
        <v>85</v>
      </c>
      <c r="AY192" s="19" t="s">
        <v>130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83</v>
      </c>
      <c r="BK192" s="187">
        <f>ROUND(I192*H192,2)</f>
        <v>0</v>
      </c>
      <c r="BL192" s="19" t="s">
        <v>137</v>
      </c>
      <c r="BM192" s="186" t="s">
        <v>258</v>
      </c>
    </row>
    <row r="193" spans="1:65" s="13" customFormat="1" ht="11.25">
      <c r="B193" s="195"/>
      <c r="C193" s="196"/>
      <c r="D193" s="193" t="s">
        <v>142</v>
      </c>
      <c r="E193" s="197" t="s">
        <v>19</v>
      </c>
      <c r="F193" s="198" t="s">
        <v>259</v>
      </c>
      <c r="G193" s="196"/>
      <c r="H193" s="199">
        <v>3.75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142</v>
      </c>
      <c r="AU193" s="205" t="s">
        <v>85</v>
      </c>
      <c r="AV193" s="13" t="s">
        <v>85</v>
      </c>
      <c r="AW193" s="13" t="s">
        <v>36</v>
      </c>
      <c r="AX193" s="13" t="s">
        <v>75</v>
      </c>
      <c r="AY193" s="205" t="s">
        <v>130</v>
      </c>
    </row>
    <row r="194" spans="1:65" s="14" customFormat="1" ht="11.25">
      <c r="B194" s="206"/>
      <c r="C194" s="207"/>
      <c r="D194" s="193" t="s">
        <v>142</v>
      </c>
      <c r="E194" s="208" t="s">
        <v>19</v>
      </c>
      <c r="F194" s="209" t="s">
        <v>145</v>
      </c>
      <c r="G194" s="207"/>
      <c r="H194" s="210">
        <v>3.75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142</v>
      </c>
      <c r="AU194" s="216" t="s">
        <v>85</v>
      </c>
      <c r="AV194" s="14" t="s">
        <v>137</v>
      </c>
      <c r="AW194" s="14" t="s">
        <v>36</v>
      </c>
      <c r="AX194" s="14" t="s">
        <v>83</v>
      </c>
      <c r="AY194" s="216" t="s">
        <v>130</v>
      </c>
    </row>
    <row r="195" spans="1:65" s="12" customFormat="1" ht="22.9" customHeight="1">
      <c r="B195" s="159"/>
      <c r="C195" s="160"/>
      <c r="D195" s="161" t="s">
        <v>74</v>
      </c>
      <c r="E195" s="173" t="s">
        <v>85</v>
      </c>
      <c r="F195" s="173" t="s">
        <v>260</v>
      </c>
      <c r="G195" s="160"/>
      <c r="H195" s="160"/>
      <c r="I195" s="163"/>
      <c r="J195" s="174">
        <f>BK195</f>
        <v>0</v>
      </c>
      <c r="K195" s="160"/>
      <c r="L195" s="165"/>
      <c r="M195" s="166"/>
      <c r="N195" s="167"/>
      <c r="O195" s="167"/>
      <c r="P195" s="168">
        <f>SUM(P196:P200)</f>
        <v>0</v>
      </c>
      <c r="Q195" s="167"/>
      <c r="R195" s="168">
        <f>SUM(R196:R200)</f>
        <v>21.346779999999999</v>
      </c>
      <c r="S195" s="167"/>
      <c r="T195" s="169">
        <f>SUM(T196:T200)</f>
        <v>0</v>
      </c>
      <c r="AR195" s="170" t="s">
        <v>83</v>
      </c>
      <c r="AT195" s="171" t="s">
        <v>74</v>
      </c>
      <c r="AU195" s="171" t="s">
        <v>83</v>
      </c>
      <c r="AY195" s="170" t="s">
        <v>130</v>
      </c>
      <c r="BK195" s="172">
        <f>SUM(BK196:BK200)</f>
        <v>0</v>
      </c>
    </row>
    <row r="196" spans="1:65" s="2" customFormat="1" ht="16.5" customHeight="1">
      <c r="A196" s="36"/>
      <c r="B196" s="37"/>
      <c r="C196" s="175" t="s">
        <v>222</v>
      </c>
      <c r="D196" s="175" t="s">
        <v>132</v>
      </c>
      <c r="E196" s="176" t="s">
        <v>261</v>
      </c>
      <c r="F196" s="177" t="s">
        <v>262</v>
      </c>
      <c r="G196" s="178" t="s">
        <v>263</v>
      </c>
      <c r="H196" s="179">
        <v>14</v>
      </c>
      <c r="I196" s="180"/>
      <c r="J196" s="181">
        <f>ROUND(I196*H196,2)</f>
        <v>0</v>
      </c>
      <c r="K196" s="177" t="s">
        <v>136</v>
      </c>
      <c r="L196" s="41"/>
      <c r="M196" s="182" t="s">
        <v>19</v>
      </c>
      <c r="N196" s="183" t="s">
        <v>46</v>
      </c>
      <c r="O196" s="66"/>
      <c r="P196" s="184">
        <f>O196*H196</f>
        <v>0</v>
      </c>
      <c r="Q196" s="184">
        <v>1.52477</v>
      </c>
      <c r="R196" s="184">
        <f>Q196*H196</f>
        <v>21.346779999999999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137</v>
      </c>
      <c r="AT196" s="186" t="s">
        <v>132</v>
      </c>
      <c r="AU196" s="186" t="s">
        <v>85</v>
      </c>
      <c r="AY196" s="19" t="s">
        <v>130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83</v>
      </c>
      <c r="BK196" s="187">
        <f>ROUND(I196*H196,2)</f>
        <v>0</v>
      </c>
      <c r="BL196" s="19" t="s">
        <v>137</v>
      </c>
      <c r="BM196" s="186" t="s">
        <v>264</v>
      </c>
    </row>
    <row r="197" spans="1:65" s="2" customFormat="1" ht="11.25">
      <c r="A197" s="36"/>
      <c r="B197" s="37"/>
      <c r="C197" s="38"/>
      <c r="D197" s="188" t="s">
        <v>138</v>
      </c>
      <c r="E197" s="38"/>
      <c r="F197" s="189" t="s">
        <v>265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138</v>
      </c>
      <c r="AU197" s="19" t="s">
        <v>85</v>
      </c>
    </row>
    <row r="198" spans="1:65" s="13" customFormat="1" ht="11.25">
      <c r="B198" s="195"/>
      <c r="C198" s="196"/>
      <c r="D198" s="193" t="s">
        <v>142</v>
      </c>
      <c r="E198" s="197" t="s">
        <v>19</v>
      </c>
      <c r="F198" s="198" t="s">
        <v>266</v>
      </c>
      <c r="G198" s="196"/>
      <c r="H198" s="199">
        <v>7</v>
      </c>
      <c r="I198" s="200"/>
      <c r="J198" s="196"/>
      <c r="K198" s="196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142</v>
      </c>
      <c r="AU198" s="205" t="s">
        <v>85</v>
      </c>
      <c r="AV198" s="13" t="s">
        <v>85</v>
      </c>
      <c r="AW198" s="13" t="s">
        <v>36</v>
      </c>
      <c r="AX198" s="13" t="s">
        <v>75</v>
      </c>
      <c r="AY198" s="205" t="s">
        <v>130</v>
      </c>
    </row>
    <row r="199" spans="1:65" s="13" customFormat="1" ht="11.25">
      <c r="B199" s="195"/>
      <c r="C199" s="196"/>
      <c r="D199" s="193" t="s">
        <v>142</v>
      </c>
      <c r="E199" s="197" t="s">
        <v>19</v>
      </c>
      <c r="F199" s="198" t="s">
        <v>267</v>
      </c>
      <c r="G199" s="196"/>
      <c r="H199" s="199">
        <v>7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142</v>
      </c>
      <c r="AU199" s="205" t="s">
        <v>85</v>
      </c>
      <c r="AV199" s="13" t="s">
        <v>85</v>
      </c>
      <c r="AW199" s="13" t="s">
        <v>36</v>
      </c>
      <c r="AX199" s="13" t="s">
        <v>75</v>
      </c>
      <c r="AY199" s="205" t="s">
        <v>130</v>
      </c>
    </row>
    <row r="200" spans="1:65" s="14" customFormat="1" ht="11.25">
      <c r="B200" s="206"/>
      <c r="C200" s="207"/>
      <c r="D200" s="193" t="s">
        <v>142</v>
      </c>
      <c r="E200" s="208" t="s">
        <v>19</v>
      </c>
      <c r="F200" s="209" t="s">
        <v>145</v>
      </c>
      <c r="G200" s="207"/>
      <c r="H200" s="210">
        <v>14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142</v>
      </c>
      <c r="AU200" s="216" t="s">
        <v>85</v>
      </c>
      <c r="AV200" s="14" t="s">
        <v>137</v>
      </c>
      <c r="AW200" s="14" t="s">
        <v>36</v>
      </c>
      <c r="AX200" s="14" t="s">
        <v>83</v>
      </c>
      <c r="AY200" s="216" t="s">
        <v>130</v>
      </c>
    </row>
    <row r="201" spans="1:65" s="12" customFormat="1" ht="22.9" customHeight="1">
      <c r="B201" s="159"/>
      <c r="C201" s="160"/>
      <c r="D201" s="161" t="s">
        <v>74</v>
      </c>
      <c r="E201" s="173" t="s">
        <v>152</v>
      </c>
      <c r="F201" s="173" t="s">
        <v>268</v>
      </c>
      <c r="G201" s="160"/>
      <c r="H201" s="160"/>
      <c r="I201" s="163"/>
      <c r="J201" s="174">
        <f>BK201</f>
        <v>0</v>
      </c>
      <c r="K201" s="160"/>
      <c r="L201" s="165"/>
      <c r="M201" s="166"/>
      <c r="N201" s="167"/>
      <c r="O201" s="167"/>
      <c r="P201" s="168">
        <f>SUM(P202:P262)</f>
        <v>0</v>
      </c>
      <c r="Q201" s="167"/>
      <c r="R201" s="168">
        <f>SUM(R202:R262)</f>
        <v>54.781803109999998</v>
      </c>
      <c r="S201" s="167"/>
      <c r="T201" s="169">
        <f>SUM(T202:T262)</f>
        <v>0</v>
      </c>
      <c r="AR201" s="170" t="s">
        <v>83</v>
      </c>
      <c r="AT201" s="171" t="s">
        <v>74</v>
      </c>
      <c r="AU201" s="171" t="s">
        <v>83</v>
      </c>
      <c r="AY201" s="170" t="s">
        <v>130</v>
      </c>
      <c r="BK201" s="172">
        <f>SUM(BK202:BK262)</f>
        <v>0</v>
      </c>
    </row>
    <row r="202" spans="1:65" s="2" customFormat="1" ht="24.2" customHeight="1">
      <c r="A202" s="36"/>
      <c r="B202" s="37"/>
      <c r="C202" s="175" t="s">
        <v>7</v>
      </c>
      <c r="D202" s="175" t="s">
        <v>132</v>
      </c>
      <c r="E202" s="176" t="s">
        <v>269</v>
      </c>
      <c r="F202" s="177" t="s">
        <v>270</v>
      </c>
      <c r="G202" s="178" t="s">
        <v>168</v>
      </c>
      <c r="H202" s="179">
        <v>9.0250000000000004</v>
      </c>
      <c r="I202" s="180"/>
      <c r="J202" s="181">
        <f>ROUND(I202*H202,2)</f>
        <v>0</v>
      </c>
      <c r="K202" s="177" t="s">
        <v>136</v>
      </c>
      <c r="L202" s="41"/>
      <c r="M202" s="182" t="s">
        <v>19</v>
      </c>
      <c r="N202" s="183" t="s">
        <v>46</v>
      </c>
      <c r="O202" s="66"/>
      <c r="P202" s="184">
        <f>O202*H202</f>
        <v>0</v>
      </c>
      <c r="Q202" s="184">
        <v>2.5018699999999998</v>
      </c>
      <c r="R202" s="184">
        <f>Q202*H202</f>
        <v>22.579376749999998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137</v>
      </c>
      <c r="AT202" s="186" t="s">
        <v>132</v>
      </c>
      <c r="AU202" s="186" t="s">
        <v>85</v>
      </c>
      <c r="AY202" s="19" t="s">
        <v>130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83</v>
      </c>
      <c r="BK202" s="187">
        <f>ROUND(I202*H202,2)</f>
        <v>0</v>
      </c>
      <c r="BL202" s="19" t="s">
        <v>137</v>
      </c>
      <c r="BM202" s="186" t="s">
        <v>271</v>
      </c>
    </row>
    <row r="203" spans="1:65" s="2" customFormat="1" ht="11.25">
      <c r="A203" s="36"/>
      <c r="B203" s="37"/>
      <c r="C203" s="38"/>
      <c r="D203" s="188" t="s">
        <v>138</v>
      </c>
      <c r="E203" s="38"/>
      <c r="F203" s="189" t="s">
        <v>272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138</v>
      </c>
      <c r="AU203" s="19" t="s">
        <v>85</v>
      </c>
    </row>
    <row r="204" spans="1:65" s="15" customFormat="1" ht="11.25">
      <c r="B204" s="217"/>
      <c r="C204" s="218"/>
      <c r="D204" s="193" t="s">
        <v>142</v>
      </c>
      <c r="E204" s="219" t="s">
        <v>19</v>
      </c>
      <c r="F204" s="220" t="s">
        <v>273</v>
      </c>
      <c r="G204" s="218"/>
      <c r="H204" s="219" t="s">
        <v>19</v>
      </c>
      <c r="I204" s="221"/>
      <c r="J204" s="218"/>
      <c r="K204" s="218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142</v>
      </c>
      <c r="AU204" s="226" t="s">
        <v>85</v>
      </c>
      <c r="AV204" s="15" t="s">
        <v>83</v>
      </c>
      <c r="AW204" s="15" t="s">
        <v>36</v>
      </c>
      <c r="AX204" s="15" t="s">
        <v>75</v>
      </c>
      <c r="AY204" s="226" t="s">
        <v>130</v>
      </c>
    </row>
    <row r="205" spans="1:65" s="15" customFormat="1" ht="11.25">
      <c r="B205" s="217"/>
      <c r="C205" s="218"/>
      <c r="D205" s="193" t="s">
        <v>142</v>
      </c>
      <c r="E205" s="219" t="s">
        <v>19</v>
      </c>
      <c r="F205" s="220" t="s">
        <v>274</v>
      </c>
      <c r="G205" s="218"/>
      <c r="H205" s="219" t="s">
        <v>19</v>
      </c>
      <c r="I205" s="221"/>
      <c r="J205" s="218"/>
      <c r="K205" s="218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142</v>
      </c>
      <c r="AU205" s="226" t="s">
        <v>85</v>
      </c>
      <c r="AV205" s="15" t="s">
        <v>83</v>
      </c>
      <c r="AW205" s="15" t="s">
        <v>36</v>
      </c>
      <c r="AX205" s="15" t="s">
        <v>75</v>
      </c>
      <c r="AY205" s="226" t="s">
        <v>130</v>
      </c>
    </row>
    <row r="206" spans="1:65" s="13" customFormat="1" ht="11.25">
      <c r="B206" s="195"/>
      <c r="C206" s="196"/>
      <c r="D206" s="193" t="s">
        <v>142</v>
      </c>
      <c r="E206" s="197" t="s">
        <v>19</v>
      </c>
      <c r="F206" s="198" t="s">
        <v>275</v>
      </c>
      <c r="G206" s="196"/>
      <c r="H206" s="199">
        <v>4.5250000000000004</v>
      </c>
      <c r="I206" s="200"/>
      <c r="J206" s="196"/>
      <c r="K206" s="196"/>
      <c r="L206" s="201"/>
      <c r="M206" s="202"/>
      <c r="N206" s="203"/>
      <c r="O206" s="203"/>
      <c r="P206" s="203"/>
      <c r="Q206" s="203"/>
      <c r="R206" s="203"/>
      <c r="S206" s="203"/>
      <c r="T206" s="204"/>
      <c r="AT206" s="205" t="s">
        <v>142</v>
      </c>
      <c r="AU206" s="205" t="s">
        <v>85</v>
      </c>
      <c r="AV206" s="13" t="s">
        <v>85</v>
      </c>
      <c r="AW206" s="13" t="s">
        <v>36</v>
      </c>
      <c r="AX206" s="13" t="s">
        <v>75</v>
      </c>
      <c r="AY206" s="205" t="s">
        <v>130</v>
      </c>
    </row>
    <row r="207" spans="1:65" s="13" customFormat="1" ht="11.25">
      <c r="B207" s="195"/>
      <c r="C207" s="196"/>
      <c r="D207" s="193" t="s">
        <v>142</v>
      </c>
      <c r="E207" s="197" t="s">
        <v>19</v>
      </c>
      <c r="F207" s="198" t="s">
        <v>276</v>
      </c>
      <c r="G207" s="196"/>
      <c r="H207" s="199">
        <v>4.5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142</v>
      </c>
      <c r="AU207" s="205" t="s">
        <v>85</v>
      </c>
      <c r="AV207" s="13" t="s">
        <v>85</v>
      </c>
      <c r="AW207" s="13" t="s">
        <v>36</v>
      </c>
      <c r="AX207" s="13" t="s">
        <v>75</v>
      </c>
      <c r="AY207" s="205" t="s">
        <v>130</v>
      </c>
    </row>
    <row r="208" spans="1:65" s="14" customFormat="1" ht="11.25">
      <c r="B208" s="206"/>
      <c r="C208" s="207"/>
      <c r="D208" s="193" t="s">
        <v>142</v>
      </c>
      <c r="E208" s="208" t="s">
        <v>19</v>
      </c>
      <c r="F208" s="209" t="s">
        <v>186</v>
      </c>
      <c r="G208" s="207"/>
      <c r="H208" s="210">
        <v>9.0250000000000004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142</v>
      </c>
      <c r="AU208" s="216" t="s">
        <v>85</v>
      </c>
      <c r="AV208" s="14" t="s">
        <v>137</v>
      </c>
      <c r="AW208" s="14" t="s">
        <v>36</v>
      </c>
      <c r="AX208" s="14" t="s">
        <v>83</v>
      </c>
      <c r="AY208" s="216" t="s">
        <v>130</v>
      </c>
    </row>
    <row r="209" spans="1:65" s="2" customFormat="1" ht="16.5" customHeight="1">
      <c r="A209" s="36"/>
      <c r="B209" s="37"/>
      <c r="C209" s="175" t="s">
        <v>228</v>
      </c>
      <c r="D209" s="175" t="s">
        <v>132</v>
      </c>
      <c r="E209" s="176" t="s">
        <v>277</v>
      </c>
      <c r="F209" s="177" t="s">
        <v>278</v>
      </c>
      <c r="G209" s="178" t="s">
        <v>135</v>
      </c>
      <c r="H209" s="179">
        <v>36.1</v>
      </c>
      <c r="I209" s="180"/>
      <c r="J209" s="181">
        <f>ROUND(I209*H209,2)</f>
        <v>0</v>
      </c>
      <c r="K209" s="177" t="s">
        <v>136</v>
      </c>
      <c r="L209" s="41"/>
      <c r="M209" s="182" t="s">
        <v>19</v>
      </c>
      <c r="N209" s="183" t="s">
        <v>46</v>
      </c>
      <c r="O209" s="66"/>
      <c r="P209" s="184">
        <f>O209*H209</f>
        <v>0</v>
      </c>
      <c r="Q209" s="184">
        <v>3.46E-3</v>
      </c>
      <c r="R209" s="184">
        <f>Q209*H209</f>
        <v>0.124906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137</v>
      </c>
      <c r="AT209" s="186" t="s">
        <v>132</v>
      </c>
      <c r="AU209" s="186" t="s">
        <v>85</v>
      </c>
      <c r="AY209" s="19" t="s">
        <v>130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83</v>
      </c>
      <c r="BK209" s="187">
        <f>ROUND(I209*H209,2)</f>
        <v>0</v>
      </c>
      <c r="BL209" s="19" t="s">
        <v>137</v>
      </c>
      <c r="BM209" s="186" t="s">
        <v>279</v>
      </c>
    </row>
    <row r="210" spans="1:65" s="2" customFormat="1" ht="11.25">
      <c r="A210" s="36"/>
      <c r="B210" s="37"/>
      <c r="C210" s="38"/>
      <c r="D210" s="188" t="s">
        <v>138</v>
      </c>
      <c r="E210" s="38"/>
      <c r="F210" s="189" t="s">
        <v>280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138</v>
      </c>
      <c r="AU210" s="19" t="s">
        <v>85</v>
      </c>
    </row>
    <row r="211" spans="1:65" s="13" customFormat="1" ht="11.25">
      <c r="B211" s="195"/>
      <c r="C211" s="196"/>
      <c r="D211" s="193" t="s">
        <v>142</v>
      </c>
      <c r="E211" s="197" t="s">
        <v>19</v>
      </c>
      <c r="F211" s="198" t="s">
        <v>281</v>
      </c>
      <c r="G211" s="196"/>
      <c r="H211" s="199">
        <v>36.1</v>
      </c>
      <c r="I211" s="200"/>
      <c r="J211" s="196"/>
      <c r="K211" s="196"/>
      <c r="L211" s="201"/>
      <c r="M211" s="202"/>
      <c r="N211" s="203"/>
      <c r="O211" s="203"/>
      <c r="P211" s="203"/>
      <c r="Q211" s="203"/>
      <c r="R211" s="203"/>
      <c r="S211" s="203"/>
      <c r="T211" s="204"/>
      <c r="AT211" s="205" t="s">
        <v>142</v>
      </c>
      <c r="AU211" s="205" t="s">
        <v>85</v>
      </c>
      <c r="AV211" s="13" t="s">
        <v>85</v>
      </c>
      <c r="AW211" s="13" t="s">
        <v>36</v>
      </c>
      <c r="AX211" s="13" t="s">
        <v>75</v>
      </c>
      <c r="AY211" s="205" t="s">
        <v>130</v>
      </c>
    </row>
    <row r="212" spans="1:65" s="14" customFormat="1" ht="11.25">
      <c r="B212" s="206"/>
      <c r="C212" s="207"/>
      <c r="D212" s="193" t="s">
        <v>142</v>
      </c>
      <c r="E212" s="208" t="s">
        <v>19</v>
      </c>
      <c r="F212" s="209" t="s">
        <v>145</v>
      </c>
      <c r="G212" s="207"/>
      <c r="H212" s="210">
        <v>36.1</v>
      </c>
      <c r="I212" s="211"/>
      <c r="J212" s="207"/>
      <c r="K212" s="207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142</v>
      </c>
      <c r="AU212" s="216" t="s">
        <v>85</v>
      </c>
      <c r="AV212" s="14" t="s">
        <v>137</v>
      </c>
      <c r="AW212" s="14" t="s">
        <v>36</v>
      </c>
      <c r="AX212" s="14" t="s">
        <v>83</v>
      </c>
      <c r="AY212" s="216" t="s">
        <v>130</v>
      </c>
    </row>
    <row r="213" spans="1:65" s="2" customFormat="1" ht="16.5" customHeight="1">
      <c r="A213" s="36"/>
      <c r="B213" s="37"/>
      <c r="C213" s="175" t="s">
        <v>282</v>
      </c>
      <c r="D213" s="175" t="s">
        <v>132</v>
      </c>
      <c r="E213" s="176" t="s">
        <v>283</v>
      </c>
      <c r="F213" s="177" t="s">
        <v>284</v>
      </c>
      <c r="G213" s="178" t="s">
        <v>135</v>
      </c>
      <c r="H213" s="179">
        <v>36.1</v>
      </c>
      <c r="I213" s="180"/>
      <c r="J213" s="181">
        <f>ROUND(I213*H213,2)</f>
        <v>0</v>
      </c>
      <c r="K213" s="177" t="s">
        <v>136</v>
      </c>
      <c r="L213" s="41"/>
      <c r="M213" s="182" t="s">
        <v>19</v>
      </c>
      <c r="N213" s="183" t="s">
        <v>46</v>
      </c>
      <c r="O213" s="66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137</v>
      </c>
      <c r="AT213" s="186" t="s">
        <v>132</v>
      </c>
      <c r="AU213" s="186" t="s">
        <v>85</v>
      </c>
      <c r="AY213" s="19" t="s">
        <v>130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83</v>
      </c>
      <c r="BK213" s="187">
        <f>ROUND(I213*H213,2)</f>
        <v>0</v>
      </c>
      <c r="BL213" s="19" t="s">
        <v>137</v>
      </c>
      <c r="BM213" s="186" t="s">
        <v>285</v>
      </c>
    </row>
    <row r="214" spans="1:65" s="2" customFormat="1" ht="11.25">
      <c r="A214" s="36"/>
      <c r="B214" s="37"/>
      <c r="C214" s="38"/>
      <c r="D214" s="188" t="s">
        <v>138</v>
      </c>
      <c r="E214" s="38"/>
      <c r="F214" s="189" t="s">
        <v>286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138</v>
      </c>
      <c r="AU214" s="19" t="s">
        <v>85</v>
      </c>
    </row>
    <row r="215" spans="1:65" s="13" customFormat="1" ht="11.25">
      <c r="B215" s="195"/>
      <c r="C215" s="196"/>
      <c r="D215" s="193" t="s">
        <v>142</v>
      </c>
      <c r="E215" s="197" t="s">
        <v>19</v>
      </c>
      <c r="F215" s="198" t="s">
        <v>287</v>
      </c>
      <c r="G215" s="196"/>
      <c r="H215" s="199">
        <v>36.1</v>
      </c>
      <c r="I215" s="200"/>
      <c r="J215" s="196"/>
      <c r="K215" s="196"/>
      <c r="L215" s="201"/>
      <c r="M215" s="202"/>
      <c r="N215" s="203"/>
      <c r="O215" s="203"/>
      <c r="P215" s="203"/>
      <c r="Q215" s="203"/>
      <c r="R215" s="203"/>
      <c r="S215" s="203"/>
      <c r="T215" s="204"/>
      <c r="AT215" s="205" t="s">
        <v>142</v>
      </c>
      <c r="AU215" s="205" t="s">
        <v>85</v>
      </c>
      <c r="AV215" s="13" t="s">
        <v>85</v>
      </c>
      <c r="AW215" s="13" t="s">
        <v>36</v>
      </c>
      <c r="AX215" s="13" t="s">
        <v>75</v>
      </c>
      <c r="AY215" s="205" t="s">
        <v>130</v>
      </c>
    </row>
    <row r="216" spans="1:65" s="14" customFormat="1" ht="11.25">
      <c r="B216" s="206"/>
      <c r="C216" s="207"/>
      <c r="D216" s="193" t="s">
        <v>142</v>
      </c>
      <c r="E216" s="208" t="s">
        <v>19</v>
      </c>
      <c r="F216" s="209" t="s">
        <v>145</v>
      </c>
      <c r="G216" s="207"/>
      <c r="H216" s="210">
        <v>36.1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142</v>
      </c>
      <c r="AU216" s="216" t="s">
        <v>85</v>
      </c>
      <c r="AV216" s="14" t="s">
        <v>137</v>
      </c>
      <c r="AW216" s="14" t="s">
        <v>36</v>
      </c>
      <c r="AX216" s="14" t="s">
        <v>83</v>
      </c>
      <c r="AY216" s="216" t="s">
        <v>130</v>
      </c>
    </row>
    <row r="217" spans="1:65" s="2" customFormat="1" ht="16.5" customHeight="1">
      <c r="A217" s="36"/>
      <c r="B217" s="37"/>
      <c r="C217" s="175" t="s">
        <v>232</v>
      </c>
      <c r="D217" s="175" t="s">
        <v>132</v>
      </c>
      <c r="E217" s="176" t="s">
        <v>288</v>
      </c>
      <c r="F217" s="177" t="s">
        <v>289</v>
      </c>
      <c r="G217" s="178" t="s">
        <v>135</v>
      </c>
      <c r="H217" s="179">
        <v>36.1</v>
      </c>
      <c r="I217" s="180"/>
      <c r="J217" s="181">
        <f>ROUND(I217*H217,2)</f>
        <v>0</v>
      </c>
      <c r="K217" s="177" t="s">
        <v>136</v>
      </c>
      <c r="L217" s="41"/>
      <c r="M217" s="182" t="s">
        <v>19</v>
      </c>
      <c r="N217" s="183" t="s">
        <v>46</v>
      </c>
      <c r="O217" s="66"/>
      <c r="P217" s="184">
        <f>O217*H217</f>
        <v>0</v>
      </c>
      <c r="Q217" s="184">
        <v>2.5000000000000001E-3</v>
      </c>
      <c r="R217" s="184">
        <f>Q217*H217</f>
        <v>9.0250000000000011E-2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137</v>
      </c>
      <c r="AT217" s="186" t="s">
        <v>132</v>
      </c>
      <c r="AU217" s="186" t="s">
        <v>85</v>
      </c>
      <c r="AY217" s="19" t="s">
        <v>130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83</v>
      </c>
      <c r="BK217" s="187">
        <f>ROUND(I217*H217,2)</f>
        <v>0</v>
      </c>
      <c r="BL217" s="19" t="s">
        <v>137</v>
      </c>
      <c r="BM217" s="186" t="s">
        <v>290</v>
      </c>
    </row>
    <row r="218" spans="1:65" s="2" customFormat="1" ht="11.25">
      <c r="A218" s="36"/>
      <c r="B218" s="37"/>
      <c r="C218" s="38"/>
      <c r="D218" s="188" t="s">
        <v>138</v>
      </c>
      <c r="E218" s="38"/>
      <c r="F218" s="189" t="s">
        <v>291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138</v>
      </c>
      <c r="AU218" s="19" t="s">
        <v>85</v>
      </c>
    </row>
    <row r="219" spans="1:65" s="2" customFormat="1" ht="24.2" customHeight="1">
      <c r="A219" s="36"/>
      <c r="B219" s="37"/>
      <c r="C219" s="175" t="s">
        <v>292</v>
      </c>
      <c r="D219" s="175" t="s">
        <v>132</v>
      </c>
      <c r="E219" s="176" t="s">
        <v>293</v>
      </c>
      <c r="F219" s="177" t="s">
        <v>294</v>
      </c>
      <c r="G219" s="178" t="s">
        <v>214</v>
      </c>
      <c r="H219" s="179">
        <v>0.316</v>
      </c>
      <c r="I219" s="180"/>
      <c r="J219" s="181">
        <f>ROUND(I219*H219,2)</f>
        <v>0</v>
      </c>
      <c r="K219" s="177" t="s">
        <v>136</v>
      </c>
      <c r="L219" s="41"/>
      <c r="M219" s="182" t="s">
        <v>19</v>
      </c>
      <c r="N219" s="183" t="s">
        <v>46</v>
      </c>
      <c r="O219" s="66"/>
      <c r="P219" s="184">
        <f>O219*H219</f>
        <v>0</v>
      </c>
      <c r="Q219" s="184">
        <v>1.04922</v>
      </c>
      <c r="R219" s="184">
        <f>Q219*H219</f>
        <v>0.33155351999999999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137</v>
      </c>
      <c r="AT219" s="186" t="s">
        <v>132</v>
      </c>
      <c r="AU219" s="186" t="s">
        <v>85</v>
      </c>
      <c r="AY219" s="19" t="s">
        <v>130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83</v>
      </c>
      <c r="BK219" s="187">
        <f>ROUND(I219*H219,2)</f>
        <v>0</v>
      </c>
      <c r="BL219" s="19" t="s">
        <v>137</v>
      </c>
      <c r="BM219" s="186" t="s">
        <v>295</v>
      </c>
    </row>
    <row r="220" spans="1:65" s="2" customFormat="1" ht="11.25">
      <c r="A220" s="36"/>
      <c r="B220" s="37"/>
      <c r="C220" s="38"/>
      <c r="D220" s="188" t="s">
        <v>138</v>
      </c>
      <c r="E220" s="38"/>
      <c r="F220" s="189" t="s">
        <v>296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138</v>
      </c>
      <c r="AU220" s="19" t="s">
        <v>85</v>
      </c>
    </row>
    <row r="221" spans="1:65" s="15" customFormat="1" ht="11.25">
      <c r="B221" s="217"/>
      <c r="C221" s="218"/>
      <c r="D221" s="193" t="s">
        <v>142</v>
      </c>
      <c r="E221" s="219" t="s">
        <v>19</v>
      </c>
      <c r="F221" s="220" t="s">
        <v>297</v>
      </c>
      <c r="G221" s="218"/>
      <c r="H221" s="219" t="s">
        <v>19</v>
      </c>
      <c r="I221" s="221"/>
      <c r="J221" s="218"/>
      <c r="K221" s="218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142</v>
      </c>
      <c r="AU221" s="226" t="s">
        <v>85</v>
      </c>
      <c r="AV221" s="15" t="s">
        <v>83</v>
      </c>
      <c r="AW221" s="15" t="s">
        <v>36</v>
      </c>
      <c r="AX221" s="15" t="s">
        <v>75</v>
      </c>
      <c r="AY221" s="226" t="s">
        <v>130</v>
      </c>
    </row>
    <row r="222" spans="1:65" s="13" customFormat="1" ht="11.25">
      <c r="B222" s="195"/>
      <c r="C222" s="196"/>
      <c r="D222" s="193" t="s">
        <v>142</v>
      </c>
      <c r="E222" s="197" t="s">
        <v>19</v>
      </c>
      <c r="F222" s="198" t="s">
        <v>298</v>
      </c>
      <c r="G222" s="196"/>
      <c r="H222" s="199">
        <v>0.316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142</v>
      </c>
      <c r="AU222" s="205" t="s">
        <v>85</v>
      </c>
      <c r="AV222" s="13" t="s">
        <v>85</v>
      </c>
      <c r="AW222" s="13" t="s">
        <v>36</v>
      </c>
      <c r="AX222" s="13" t="s">
        <v>75</v>
      </c>
      <c r="AY222" s="205" t="s">
        <v>130</v>
      </c>
    </row>
    <row r="223" spans="1:65" s="14" customFormat="1" ht="11.25">
      <c r="B223" s="206"/>
      <c r="C223" s="207"/>
      <c r="D223" s="193" t="s">
        <v>142</v>
      </c>
      <c r="E223" s="208" t="s">
        <v>19</v>
      </c>
      <c r="F223" s="209" t="s">
        <v>145</v>
      </c>
      <c r="G223" s="207"/>
      <c r="H223" s="210">
        <v>0.316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142</v>
      </c>
      <c r="AU223" s="216" t="s">
        <v>85</v>
      </c>
      <c r="AV223" s="14" t="s">
        <v>137</v>
      </c>
      <c r="AW223" s="14" t="s">
        <v>36</v>
      </c>
      <c r="AX223" s="14" t="s">
        <v>83</v>
      </c>
      <c r="AY223" s="216" t="s">
        <v>130</v>
      </c>
    </row>
    <row r="224" spans="1:65" s="2" customFormat="1" ht="24.2" customHeight="1">
      <c r="A224" s="36"/>
      <c r="B224" s="37"/>
      <c r="C224" s="175" t="s">
        <v>239</v>
      </c>
      <c r="D224" s="175" t="s">
        <v>132</v>
      </c>
      <c r="E224" s="176" t="s">
        <v>299</v>
      </c>
      <c r="F224" s="177" t="s">
        <v>300</v>
      </c>
      <c r="G224" s="178" t="s">
        <v>214</v>
      </c>
      <c r="H224" s="179">
        <v>0.995</v>
      </c>
      <c r="I224" s="180"/>
      <c r="J224" s="181">
        <f>ROUND(I224*H224,2)</f>
        <v>0</v>
      </c>
      <c r="K224" s="177" t="s">
        <v>136</v>
      </c>
      <c r="L224" s="41"/>
      <c r="M224" s="182" t="s">
        <v>19</v>
      </c>
      <c r="N224" s="183" t="s">
        <v>46</v>
      </c>
      <c r="O224" s="66"/>
      <c r="P224" s="184">
        <f>O224*H224</f>
        <v>0</v>
      </c>
      <c r="Q224" s="184">
        <v>1.06277</v>
      </c>
      <c r="R224" s="184">
        <f>Q224*H224</f>
        <v>1.0574561499999999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137</v>
      </c>
      <c r="AT224" s="186" t="s">
        <v>132</v>
      </c>
      <c r="AU224" s="186" t="s">
        <v>85</v>
      </c>
      <c r="AY224" s="19" t="s">
        <v>130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83</v>
      </c>
      <c r="BK224" s="187">
        <f>ROUND(I224*H224,2)</f>
        <v>0</v>
      </c>
      <c r="BL224" s="19" t="s">
        <v>137</v>
      </c>
      <c r="BM224" s="186" t="s">
        <v>301</v>
      </c>
    </row>
    <row r="225" spans="1:65" s="2" customFormat="1" ht="11.25">
      <c r="A225" s="36"/>
      <c r="B225" s="37"/>
      <c r="C225" s="38"/>
      <c r="D225" s="188" t="s">
        <v>138</v>
      </c>
      <c r="E225" s="38"/>
      <c r="F225" s="189" t="s">
        <v>302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138</v>
      </c>
      <c r="AU225" s="19" t="s">
        <v>85</v>
      </c>
    </row>
    <row r="226" spans="1:65" s="15" customFormat="1" ht="11.25">
      <c r="B226" s="217"/>
      <c r="C226" s="218"/>
      <c r="D226" s="193" t="s">
        <v>142</v>
      </c>
      <c r="E226" s="219" t="s">
        <v>19</v>
      </c>
      <c r="F226" s="220" t="s">
        <v>303</v>
      </c>
      <c r="G226" s="218"/>
      <c r="H226" s="219" t="s">
        <v>19</v>
      </c>
      <c r="I226" s="221"/>
      <c r="J226" s="218"/>
      <c r="K226" s="218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142</v>
      </c>
      <c r="AU226" s="226" t="s">
        <v>85</v>
      </c>
      <c r="AV226" s="15" t="s">
        <v>83</v>
      </c>
      <c r="AW226" s="15" t="s">
        <v>36</v>
      </c>
      <c r="AX226" s="15" t="s">
        <v>75</v>
      </c>
      <c r="AY226" s="226" t="s">
        <v>130</v>
      </c>
    </row>
    <row r="227" spans="1:65" s="15" customFormat="1" ht="11.25">
      <c r="B227" s="217"/>
      <c r="C227" s="218"/>
      <c r="D227" s="193" t="s">
        <v>142</v>
      </c>
      <c r="E227" s="219" t="s">
        <v>19</v>
      </c>
      <c r="F227" s="220" t="s">
        <v>304</v>
      </c>
      <c r="G227" s="218"/>
      <c r="H227" s="219" t="s">
        <v>19</v>
      </c>
      <c r="I227" s="221"/>
      <c r="J227" s="218"/>
      <c r="K227" s="218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142</v>
      </c>
      <c r="AU227" s="226" t="s">
        <v>85</v>
      </c>
      <c r="AV227" s="15" t="s">
        <v>83</v>
      </c>
      <c r="AW227" s="15" t="s">
        <v>36</v>
      </c>
      <c r="AX227" s="15" t="s">
        <v>75</v>
      </c>
      <c r="AY227" s="226" t="s">
        <v>130</v>
      </c>
    </row>
    <row r="228" spans="1:65" s="13" customFormat="1" ht="11.25">
      <c r="B228" s="195"/>
      <c r="C228" s="196"/>
      <c r="D228" s="193" t="s">
        <v>142</v>
      </c>
      <c r="E228" s="197" t="s">
        <v>19</v>
      </c>
      <c r="F228" s="198" t="s">
        <v>305</v>
      </c>
      <c r="G228" s="196"/>
      <c r="H228" s="199">
        <v>0.995</v>
      </c>
      <c r="I228" s="200"/>
      <c r="J228" s="196"/>
      <c r="K228" s="196"/>
      <c r="L228" s="201"/>
      <c r="M228" s="202"/>
      <c r="N228" s="203"/>
      <c r="O228" s="203"/>
      <c r="P228" s="203"/>
      <c r="Q228" s="203"/>
      <c r="R228" s="203"/>
      <c r="S228" s="203"/>
      <c r="T228" s="204"/>
      <c r="AT228" s="205" t="s">
        <v>142</v>
      </c>
      <c r="AU228" s="205" t="s">
        <v>85</v>
      </c>
      <c r="AV228" s="13" t="s">
        <v>85</v>
      </c>
      <c r="AW228" s="13" t="s">
        <v>36</v>
      </c>
      <c r="AX228" s="13" t="s">
        <v>75</v>
      </c>
      <c r="AY228" s="205" t="s">
        <v>130</v>
      </c>
    </row>
    <row r="229" spans="1:65" s="14" customFormat="1" ht="11.25">
      <c r="B229" s="206"/>
      <c r="C229" s="207"/>
      <c r="D229" s="193" t="s">
        <v>142</v>
      </c>
      <c r="E229" s="208" t="s">
        <v>19</v>
      </c>
      <c r="F229" s="209" t="s">
        <v>145</v>
      </c>
      <c r="G229" s="207"/>
      <c r="H229" s="210">
        <v>0.995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142</v>
      </c>
      <c r="AU229" s="216" t="s">
        <v>85</v>
      </c>
      <c r="AV229" s="14" t="s">
        <v>137</v>
      </c>
      <c r="AW229" s="14" t="s">
        <v>36</v>
      </c>
      <c r="AX229" s="14" t="s">
        <v>83</v>
      </c>
      <c r="AY229" s="216" t="s">
        <v>130</v>
      </c>
    </row>
    <row r="230" spans="1:65" s="2" customFormat="1" ht="16.5" customHeight="1">
      <c r="A230" s="36"/>
      <c r="B230" s="37"/>
      <c r="C230" s="175" t="s">
        <v>306</v>
      </c>
      <c r="D230" s="175" t="s">
        <v>132</v>
      </c>
      <c r="E230" s="176" t="s">
        <v>307</v>
      </c>
      <c r="F230" s="177" t="s">
        <v>308</v>
      </c>
      <c r="G230" s="178" t="s">
        <v>168</v>
      </c>
      <c r="H230" s="179">
        <v>1.76</v>
      </c>
      <c r="I230" s="180"/>
      <c r="J230" s="181">
        <f>ROUND(I230*H230,2)</f>
        <v>0</v>
      </c>
      <c r="K230" s="177" t="s">
        <v>136</v>
      </c>
      <c r="L230" s="41"/>
      <c r="M230" s="182" t="s">
        <v>19</v>
      </c>
      <c r="N230" s="183" t="s">
        <v>46</v>
      </c>
      <c r="O230" s="66"/>
      <c r="P230" s="184">
        <f>O230*H230</f>
        <v>0</v>
      </c>
      <c r="Q230" s="184">
        <v>3.6889999999999999E-2</v>
      </c>
      <c r="R230" s="184">
        <f>Q230*H230</f>
        <v>6.4926399999999995E-2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137</v>
      </c>
      <c r="AT230" s="186" t="s">
        <v>132</v>
      </c>
      <c r="AU230" s="186" t="s">
        <v>85</v>
      </c>
      <c r="AY230" s="19" t="s">
        <v>130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83</v>
      </c>
      <c r="BK230" s="187">
        <f>ROUND(I230*H230,2)</f>
        <v>0</v>
      </c>
      <c r="BL230" s="19" t="s">
        <v>137</v>
      </c>
      <c r="BM230" s="186" t="s">
        <v>309</v>
      </c>
    </row>
    <row r="231" spans="1:65" s="2" customFormat="1" ht="11.25">
      <c r="A231" s="36"/>
      <c r="B231" s="37"/>
      <c r="C231" s="38"/>
      <c r="D231" s="188" t="s">
        <v>138</v>
      </c>
      <c r="E231" s="38"/>
      <c r="F231" s="189" t="s">
        <v>310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138</v>
      </c>
      <c r="AU231" s="19" t="s">
        <v>85</v>
      </c>
    </row>
    <row r="232" spans="1:65" s="15" customFormat="1" ht="11.25">
      <c r="B232" s="217"/>
      <c r="C232" s="218"/>
      <c r="D232" s="193" t="s">
        <v>142</v>
      </c>
      <c r="E232" s="219" t="s">
        <v>19</v>
      </c>
      <c r="F232" s="220" t="s">
        <v>171</v>
      </c>
      <c r="G232" s="218"/>
      <c r="H232" s="219" t="s">
        <v>19</v>
      </c>
      <c r="I232" s="221"/>
      <c r="J232" s="218"/>
      <c r="K232" s="218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142</v>
      </c>
      <c r="AU232" s="226" t="s">
        <v>85</v>
      </c>
      <c r="AV232" s="15" t="s">
        <v>83</v>
      </c>
      <c r="AW232" s="15" t="s">
        <v>36</v>
      </c>
      <c r="AX232" s="15" t="s">
        <v>75</v>
      </c>
      <c r="AY232" s="226" t="s">
        <v>130</v>
      </c>
    </row>
    <row r="233" spans="1:65" s="15" customFormat="1" ht="11.25">
      <c r="B233" s="217"/>
      <c r="C233" s="218"/>
      <c r="D233" s="193" t="s">
        <v>142</v>
      </c>
      <c r="E233" s="219" t="s">
        <v>19</v>
      </c>
      <c r="F233" s="220" t="s">
        <v>311</v>
      </c>
      <c r="G233" s="218"/>
      <c r="H233" s="219" t="s">
        <v>19</v>
      </c>
      <c r="I233" s="221"/>
      <c r="J233" s="218"/>
      <c r="K233" s="218"/>
      <c r="L233" s="222"/>
      <c r="M233" s="223"/>
      <c r="N233" s="224"/>
      <c r="O233" s="224"/>
      <c r="P233" s="224"/>
      <c r="Q233" s="224"/>
      <c r="R233" s="224"/>
      <c r="S233" s="224"/>
      <c r="T233" s="225"/>
      <c r="AT233" s="226" t="s">
        <v>142</v>
      </c>
      <c r="AU233" s="226" t="s">
        <v>85</v>
      </c>
      <c r="AV233" s="15" t="s">
        <v>83</v>
      </c>
      <c r="AW233" s="15" t="s">
        <v>36</v>
      </c>
      <c r="AX233" s="15" t="s">
        <v>75</v>
      </c>
      <c r="AY233" s="226" t="s">
        <v>130</v>
      </c>
    </row>
    <row r="234" spans="1:65" s="13" customFormat="1" ht="11.25">
      <c r="B234" s="195"/>
      <c r="C234" s="196"/>
      <c r="D234" s="193" t="s">
        <v>142</v>
      </c>
      <c r="E234" s="197" t="s">
        <v>19</v>
      </c>
      <c r="F234" s="198" t="s">
        <v>312</v>
      </c>
      <c r="G234" s="196"/>
      <c r="H234" s="199">
        <v>1.76</v>
      </c>
      <c r="I234" s="200"/>
      <c r="J234" s="196"/>
      <c r="K234" s="196"/>
      <c r="L234" s="201"/>
      <c r="M234" s="202"/>
      <c r="N234" s="203"/>
      <c r="O234" s="203"/>
      <c r="P234" s="203"/>
      <c r="Q234" s="203"/>
      <c r="R234" s="203"/>
      <c r="S234" s="203"/>
      <c r="T234" s="204"/>
      <c r="AT234" s="205" t="s">
        <v>142</v>
      </c>
      <c r="AU234" s="205" t="s">
        <v>85</v>
      </c>
      <c r="AV234" s="13" t="s">
        <v>85</v>
      </c>
      <c r="AW234" s="13" t="s">
        <v>36</v>
      </c>
      <c r="AX234" s="13" t="s">
        <v>75</v>
      </c>
      <c r="AY234" s="205" t="s">
        <v>130</v>
      </c>
    </row>
    <row r="235" spans="1:65" s="14" customFormat="1" ht="11.25">
      <c r="B235" s="206"/>
      <c r="C235" s="207"/>
      <c r="D235" s="193" t="s">
        <v>142</v>
      </c>
      <c r="E235" s="208" t="s">
        <v>19</v>
      </c>
      <c r="F235" s="209" t="s">
        <v>186</v>
      </c>
      <c r="G235" s="207"/>
      <c r="H235" s="210">
        <v>1.76</v>
      </c>
      <c r="I235" s="211"/>
      <c r="J235" s="207"/>
      <c r="K235" s="207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142</v>
      </c>
      <c r="AU235" s="216" t="s">
        <v>85</v>
      </c>
      <c r="AV235" s="14" t="s">
        <v>137</v>
      </c>
      <c r="AW235" s="14" t="s">
        <v>36</v>
      </c>
      <c r="AX235" s="14" t="s">
        <v>83</v>
      </c>
      <c r="AY235" s="216" t="s">
        <v>130</v>
      </c>
    </row>
    <row r="236" spans="1:65" s="2" customFormat="1" ht="16.5" customHeight="1">
      <c r="A236" s="36"/>
      <c r="B236" s="37"/>
      <c r="C236" s="175" t="s">
        <v>245</v>
      </c>
      <c r="D236" s="175" t="s">
        <v>132</v>
      </c>
      <c r="E236" s="176" t="s">
        <v>313</v>
      </c>
      <c r="F236" s="177" t="s">
        <v>314</v>
      </c>
      <c r="G236" s="178" t="s">
        <v>168</v>
      </c>
      <c r="H236" s="179">
        <v>11.407</v>
      </c>
      <c r="I236" s="180"/>
      <c r="J236" s="181">
        <f>ROUND(I236*H236,2)</f>
        <v>0</v>
      </c>
      <c r="K236" s="177" t="s">
        <v>136</v>
      </c>
      <c r="L236" s="41"/>
      <c r="M236" s="182" t="s">
        <v>19</v>
      </c>
      <c r="N236" s="183" t="s">
        <v>46</v>
      </c>
      <c r="O236" s="66"/>
      <c r="P236" s="184">
        <f>O236*H236</f>
        <v>0</v>
      </c>
      <c r="Q236" s="184">
        <v>2.5020899999999999</v>
      </c>
      <c r="R236" s="184">
        <f>Q236*H236</f>
        <v>28.541340630000001</v>
      </c>
      <c r="S236" s="184">
        <v>0</v>
      </c>
      <c r="T236" s="18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137</v>
      </c>
      <c r="AT236" s="186" t="s">
        <v>132</v>
      </c>
      <c r="AU236" s="186" t="s">
        <v>85</v>
      </c>
      <c r="AY236" s="19" t="s">
        <v>130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9" t="s">
        <v>83</v>
      </c>
      <c r="BK236" s="187">
        <f>ROUND(I236*H236,2)</f>
        <v>0</v>
      </c>
      <c r="BL236" s="19" t="s">
        <v>137</v>
      </c>
      <c r="BM236" s="186" t="s">
        <v>315</v>
      </c>
    </row>
    <row r="237" spans="1:65" s="2" customFormat="1" ht="11.25">
      <c r="A237" s="36"/>
      <c r="B237" s="37"/>
      <c r="C237" s="38"/>
      <c r="D237" s="188" t="s">
        <v>138</v>
      </c>
      <c r="E237" s="38"/>
      <c r="F237" s="189" t="s">
        <v>316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138</v>
      </c>
      <c r="AU237" s="19" t="s">
        <v>85</v>
      </c>
    </row>
    <row r="238" spans="1:65" s="15" customFormat="1" ht="11.25">
      <c r="B238" s="217"/>
      <c r="C238" s="218"/>
      <c r="D238" s="193" t="s">
        <v>142</v>
      </c>
      <c r="E238" s="219" t="s">
        <v>19</v>
      </c>
      <c r="F238" s="220" t="s">
        <v>317</v>
      </c>
      <c r="G238" s="218"/>
      <c r="H238" s="219" t="s">
        <v>19</v>
      </c>
      <c r="I238" s="221"/>
      <c r="J238" s="218"/>
      <c r="K238" s="218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142</v>
      </c>
      <c r="AU238" s="226" t="s">
        <v>85</v>
      </c>
      <c r="AV238" s="15" t="s">
        <v>83</v>
      </c>
      <c r="AW238" s="15" t="s">
        <v>36</v>
      </c>
      <c r="AX238" s="15" t="s">
        <v>75</v>
      </c>
      <c r="AY238" s="226" t="s">
        <v>130</v>
      </c>
    </row>
    <row r="239" spans="1:65" s="15" customFormat="1" ht="11.25">
      <c r="B239" s="217"/>
      <c r="C239" s="218"/>
      <c r="D239" s="193" t="s">
        <v>142</v>
      </c>
      <c r="E239" s="219" t="s">
        <v>19</v>
      </c>
      <c r="F239" s="220" t="s">
        <v>318</v>
      </c>
      <c r="G239" s="218"/>
      <c r="H239" s="219" t="s">
        <v>19</v>
      </c>
      <c r="I239" s="221"/>
      <c r="J239" s="218"/>
      <c r="K239" s="218"/>
      <c r="L239" s="222"/>
      <c r="M239" s="223"/>
      <c r="N239" s="224"/>
      <c r="O239" s="224"/>
      <c r="P239" s="224"/>
      <c r="Q239" s="224"/>
      <c r="R239" s="224"/>
      <c r="S239" s="224"/>
      <c r="T239" s="225"/>
      <c r="AT239" s="226" t="s">
        <v>142</v>
      </c>
      <c r="AU239" s="226" t="s">
        <v>85</v>
      </c>
      <c r="AV239" s="15" t="s">
        <v>83</v>
      </c>
      <c r="AW239" s="15" t="s">
        <v>36</v>
      </c>
      <c r="AX239" s="15" t="s">
        <v>75</v>
      </c>
      <c r="AY239" s="226" t="s">
        <v>130</v>
      </c>
    </row>
    <row r="240" spans="1:65" s="13" customFormat="1" ht="11.25">
      <c r="B240" s="195"/>
      <c r="C240" s="196"/>
      <c r="D240" s="193" t="s">
        <v>142</v>
      </c>
      <c r="E240" s="197" t="s">
        <v>19</v>
      </c>
      <c r="F240" s="198" t="s">
        <v>319</v>
      </c>
      <c r="G240" s="196"/>
      <c r="H240" s="199">
        <v>5.827</v>
      </c>
      <c r="I240" s="200"/>
      <c r="J240" s="196"/>
      <c r="K240" s="196"/>
      <c r="L240" s="201"/>
      <c r="M240" s="202"/>
      <c r="N240" s="203"/>
      <c r="O240" s="203"/>
      <c r="P240" s="203"/>
      <c r="Q240" s="203"/>
      <c r="R240" s="203"/>
      <c r="S240" s="203"/>
      <c r="T240" s="204"/>
      <c r="AT240" s="205" t="s">
        <v>142</v>
      </c>
      <c r="AU240" s="205" t="s">
        <v>85</v>
      </c>
      <c r="AV240" s="13" t="s">
        <v>85</v>
      </c>
      <c r="AW240" s="13" t="s">
        <v>36</v>
      </c>
      <c r="AX240" s="13" t="s">
        <v>75</v>
      </c>
      <c r="AY240" s="205" t="s">
        <v>130</v>
      </c>
    </row>
    <row r="241" spans="1:65" s="13" customFormat="1" ht="11.25">
      <c r="B241" s="195"/>
      <c r="C241" s="196"/>
      <c r="D241" s="193" t="s">
        <v>142</v>
      </c>
      <c r="E241" s="197" t="s">
        <v>19</v>
      </c>
      <c r="F241" s="198" t="s">
        <v>320</v>
      </c>
      <c r="G241" s="196"/>
      <c r="H241" s="199">
        <v>5.58</v>
      </c>
      <c r="I241" s="200"/>
      <c r="J241" s="196"/>
      <c r="K241" s="196"/>
      <c r="L241" s="201"/>
      <c r="M241" s="202"/>
      <c r="N241" s="203"/>
      <c r="O241" s="203"/>
      <c r="P241" s="203"/>
      <c r="Q241" s="203"/>
      <c r="R241" s="203"/>
      <c r="S241" s="203"/>
      <c r="T241" s="204"/>
      <c r="AT241" s="205" t="s">
        <v>142</v>
      </c>
      <c r="AU241" s="205" t="s">
        <v>85</v>
      </c>
      <c r="AV241" s="13" t="s">
        <v>85</v>
      </c>
      <c r="AW241" s="13" t="s">
        <v>36</v>
      </c>
      <c r="AX241" s="13" t="s">
        <v>75</v>
      </c>
      <c r="AY241" s="205" t="s">
        <v>130</v>
      </c>
    </row>
    <row r="242" spans="1:65" s="14" customFormat="1" ht="11.25">
      <c r="B242" s="206"/>
      <c r="C242" s="207"/>
      <c r="D242" s="193" t="s">
        <v>142</v>
      </c>
      <c r="E242" s="208" t="s">
        <v>19</v>
      </c>
      <c r="F242" s="209" t="s">
        <v>186</v>
      </c>
      <c r="G242" s="207"/>
      <c r="H242" s="210">
        <v>11.407</v>
      </c>
      <c r="I242" s="211"/>
      <c r="J242" s="207"/>
      <c r="K242" s="207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142</v>
      </c>
      <c r="AU242" s="216" t="s">
        <v>85</v>
      </c>
      <c r="AV242" s="14" t="s">
        <v>137</v>
      </c>
      <c r="AW242" s="14" t="s">
        <v>36</v>
      </c>
      <c r="AX242" s="14" t="s">
        <v>83</v>
      </c>
      <c r="AY242" s="216" t="s">
        <v>130</v>
      </c>
    </row>
    <row r="243" spans="1:65" s="2" customFormat="1" ht="16.5" customHeight="1">
      <c r="A243" s="36"/>
      <c r="B243" s="37"/>
      <c r="C243" s="175" t="s">
        <v>321</v>
      </c>
      <c r="D243" s="175" t="s">
        <v>132</v>
      </c>
      <c r="E243" s="176" t="s">
        <v>322</v>
      </c>
      <c r="F243" s="177" t="s">
        <v>323</v>
      </c>
      <c r="G243" s="178" t="s">
        <v>135</v>
      </c>
      <c r="H243" s="179">
        <v>46.4</v>
      </c>
      <c r="I243" s="180"/>
      <c r="J243" s="181">
        <f>ROUND(I243*H243,2)</f>
        <v>0</v>
      </c>
      <c r="K243" s="177" t="s">
        <v>136</v>
      </c>
      <c r="L243" s="41"/>
      <c r="M243" s="182" t="s">
        <v>19</v>
      </c>
      <c r="N243" s="183" t="s">
        <v>46</v>
      </c>
      <c r="O243" s="66"/>
      <c r="P243" s="184">
        <f>O243*H243</f>
        <v>0</v>
      </c>
      <c r="Q243" s="184">
        <v>1.32E-3</v>
      </c>
      <c r="R243" s="184">
        <f>Q243*H243</f>
        <v>6.1247999999999997E-2</v>
      </c>
      <c r="S243" s="184">
        <v>0</v>
      </c>
      <c r="T243" s="185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6" t="s">
        <v>137</v>
      </c>
      <c r="AT243" s="186" t="s">
        <v>132</v>
      </c>
      <c r="AU243" s="186" t="s">
        <v>85</v>
      </c>
      <c r="AY243" s="19" t="s">
        <v>130</v>
      </c>
      <c r="BE243" s="187">
        <f>IF(N243="základní",J243,0)</f>
        <v>0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9" t="s">
        <v>83</v>
      </c>
      <c r="BK243" s="187">
        <f>ROUND(I243*H243,2)</f>
        <v>0</v>
      </c>
      <c r="BL243" s="19" t="s">
        <v>137</v>
      </c>
      <c r="BM243" s="186" t="s">
        <v>324</v>
      </c>
    </row>
    <row r="244" spans="1:65" s="2" customFormat="1" ht="11.25">
      <c r="A244" s="36"/>
      <c r="B244" s="37"/>
      <c r="C244" s="38"/>
      <c r="D244" s="188" t="s">
        <v>138</v>
      </c>
      <c r="E244" s="38"/>
      <c r="F244" s="189" t="s">
        <v>325</v>
      </c>
      <c r="G244" s="38"/>
      <c r="H244" s="38"/>
      <c r="I244" s="190"/>
      <c r="J244" s="38"/>
      <c r="K244" s="38"/>
      <c r="L244" s="41"/>
      <c r="M244" s="191"/>
      <c r="N244" s="192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138</v>
      </c>
      <c r="AU244" s="19" t="s">
        <v>85</v>
      </c>
    </row>
    <row r="245" spans="1:65" s="13" customFormat="1" ht="11.25">
      <c r="B245" s="195"/>
      <c r="C245" s="196"/>
      <c r="D245" s="193" t="s">
        <v>142</v>
      </c>
      <c r="E245" s="197" t="s">
        <v>19</v>
      </c>
      <c r="F245" s="198" t="s">
        <v>326</v>
      </c>
      <c r="G245" s="196"/>
      <c r="H245" s="199">
        <v>46.4</v>
      </c>
      <c r="I245" s="200"/>
      <c r="J245" s="196"/>
      <c r="K245" s="196"/>
      <c r="L245" s="201"/>
      <c r="M245" s="202"/>
      <c r="N245" s="203"/>
      <c r="O245" s="203"/>
      <c r="P245" s="203"/>
      <c r="Q245" s="203"/>
      <c r="R245" s="203"/>
      <c r="S245" s="203"/>
      <c r="T245" s="204"/>
      <c r="AT245" s="205" t="s">
        <v>142</v>
      </c>
      <c r="AU245" s="205" t="s">
        <v>85</v>
      </c>
      <c r="AV245" s="13" t="s">
        <v>85</v>
      </c>
      <c r="AW245" s="13" t="s">
        <v>36</v>
      </c>
      <c r="AX245" s="13" t="s">
        <v>75</v>
      </c>
      <c r="AY245" s="205" t="s">
        <v>130</v>
      </c>
    </row>
    <row r="246" spans="1:65" s="14" customFormat="1" ht="11.25">
      <c r="B246" s="206"/>
      <c r="C246" s="207"/>
      <c r="D246" s="193" t="s">
        <v>142</v>
      </c>
      <c r="E246" s="208" t="s">
        <v>19</v>
      </c>
      <c r="F246" s="209" t="s">
        <v>186</v>
      </c>
      <c r="G246" s="207"/>
      <c r="H246" s="210">
        <v>46.4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142</v>
      </c>
      <c r="AU246" s="216" t="s">
        <v>85</v>
      </c>
      <c r="AV246" s="14" t="s">
        <v>137</v>
      </c>
      <c r="AW246" s="14" t="s">
        <v>36</v>
      </c>
      <c r="AX246" s="14" t="s">
        <v>83</v>
      </c>
      <c r="AY246" s="216" t="s">
        <v>130</v>
      </c>
    </row>
    <row r="247" spans="1:65" s="2" customFormat="1" ht="16.5" customHeight="1">
      <c r="A247" s="36"/>
      <c r="B247" s="37"/>
      <c r="C247" s="175" t="s">
        <v>249</v>
      </c>
      <c r="D247" s="175" t="s">
        <v>132</v>
      </c>
      <c r="E247" s="176" t="s">
        <v>327</v>
      </c>
      <c r="F247" s="177" t="s">
        <v>328</v>
      </c>
      <c r="G247" s="178" t="s">
        <v>135</v>
      </c>
      <c r="H247" s="179">
        <v>46.4</v>
      </c>
      <c r="I247" s="180"/>
      <c r="J247" s="181">
        <f>ROUND(I247*H247,2)</f>
        <v>0</v>
      </c>
      <c r="K247" s="177" t="s">
        <v>136</v>
      </c>
      <c r="L247" s="41"/>
      <c r="M247" s="182" t="s">
        <v>19</v>
      </c>
      <c r="N247" s="183" t="s">
        <v>46</v>
      </c>
      <c r="O247" s="66"/>
      <c r="P247" s="184">
        <f>O247*H247</f>
        <v>0</v>
      </c>
      <c r="Q247" s="184">
        <v>4.0000000000000003E-5</v>
      </c>
      <c r="R247" s="184">
        <f>Q247*H247</f>
        <v>1.856E-3</v>
      </c>
      <c r="S247" s="184">
        <v>0</v>
      </c>
      <c r="T247" s="185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6" t="s">
        <v>137</v>
      </c>
      <c r="AT247" s="186" t="s">
        <v>132</v>
      </c>
      <c r="AU247" s="186" t="s">
        <v>85</v>
      </c>
      <c r="AY247" s="19" t="s">
        <v>130</v>
      </c>
      <c r="BE247" s="187">
        <f>IF(N247="základní",J247,0)</f>
        <v>0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9" t="s">
        <v>83</v>
      </c>
      <c r="BK247" s="187">
        <f>ROUND(I247*H247,2)</f>
        <v>0</v>
      </c>
      <c r="BL247" s="19" t="s">
        <v>137</v>
      </c>
      <c r="BM247" s="186" t="s">
        <v>329</v>
      </c>
    </row>
    <row r="248" spans="1:65" s="2" customFormat="1" ht="11.25">
      <c r="A248" s="36"/>
      <c r="B248" s="37"/>
      <c r="C248" s="38"/>
      <c r="D248" s="188" t="s">
        <v>138</v>
      </c>
      <c r="E248" s="38"/>
      <c r="F248" s="189" t="s">
        <v>330</v>
      </c>
      <c r="G248" s="38"/>
      <c r="H248" s="38"/>
      <c r="I248" s="190"/>
      <c r="J248" s="38"/>
      <c r="K248" s="38"/>
      <c r="L248" s="41"/>
      <c r="M248" s="191"/>
      <c r="N248" s="192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138</v>
      </c>
      <c r="AU248" s="19" t="s">
        <v>85</v>
      </c>
    </row>
    <row r="249" spans="1:65" s="2" customFormat="1" ht="24.2" customHeight="1">
      <c r="A249" s="36"/>
      <c r="B249" s="37"/>
      <c r="C249" s="175" t="s">
        <v>331</v>
      </c>
      <c r="D249" s="175" t="s">
        <v>132</v>
      </c>
      <c r="E249" s="176" t="s">
        <v>332</v>
      </c>
      <c r="F249" s="177" t="s">
        <v>333</v>
      </c>
      <c r="G249" s="178" t="s">
        <v>214</v>
      </c>
      <c r="H249" s="179">
        <v>1.4219999999999999</v>
      </c>
      <c r="I249" s="180"/>
      <c r="J249" s="181">
        <f>ROUND(I249*H249,2)</f>
        <v>0</v>
      </c>
      <c r="K249" s="177" t="s">
        <v>136</v>
      </c>
      <c r="L249" s="41"/>
      <c r="M249" s="182" t="s">
        <v>19</v>
      </c>
      <c r="N249" s="183" t="s">
        <v>46</v>
      </c>
      <c r="O249" s="66"/>
      <c r="P249" s="184">
        <f>O249*H249</f>
        <v>0</v>
      </c>
      <c r="Q249" s="184">
        <v>1.04853</v>
      </c>
      <c r="R249" s="184">
        <f>Q249*H249</f>
        <v>1.4910096599999998</v>
      </c>
      <c r="S249" s="184">
        <v>0</v>
      </c>
      <c r="T249" s="185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6" t="s">
        <v>137</v>
      </c>
      <c r="AT249" s="186" t="s">
        <v>132</v>
      </c>
      <c r="AU249" s="186" t="s">
        <v>85</v>
      </c>
      <c r="AY249" s="19" t="s">
        <v>130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9" t="s">
        <v>83</v>
      </c>
      <c r="BK249" s="187">
        <f>ROUND(I249*H249,2)</f>
        <v>0</v>
      </c>
      <c r="BL249" s="19" t="s">
        <v>137</v>
      </c>
      <c r="BM249" s="186" t="s">
        <v>334</v>
      </c>
    </row>
    <row r="250" spans="1:65" s="2" customFormat="1" ht="11.25">
      <c r="A250" s="36"/>
      <c r="B250" s="37"/>
      <c r="C250" s="38"/>
      <c r="D250" s="188" t="s">
        <v>138</v>
      </c>
      <c r="E250" s="38"/>
      <c r="F250" s="189" t="s">
        <v>335</v>
      </c>
      <c r="G250" s="38"/>
      <c r="H250" s="38"/>
      <c r="I250" s="190"/>
      <c r="J250" s="38"/>
      <c r="K250" s="38"/>
      <c r="L250" s="41"/>
      <c r="M250" s="191"/>
      <c r="N250" s="192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138</v>
      </c>
      <c r="AU250" s="19" t="s">
        <v>85</v>
      </c>
    </row>
    <row r="251" spans="1:65" s="15" customFormat="1" ht="11.25">
      <c r="B251" s="217"/>
      <c r="C251" s="218"/>
      <c r="D251" s="193" t="s">
        <v>142</v>
      </c>
      <c r="E251" s="219" t="s">
        <v>19</v>
      </c>
      <c r="F251" s="220" t="s">
        <v>336</v>
      </c>
      <c r="G251" s="218"/>
      <c r="H251" s="219" t="s">
        <v>19</v>
      </c>
      <c r="I251" s="221"/>
      <c r="J251" s="218"/>
      <c r="K251" s="218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142</v>
      </c>
      <c r="AU251" s="226" t="s">
        <v>85</v>
      </c>
      <c r="AV251" s="15" t="s">
        <v>83</v>
      </c>
      <c r="AW251" s="15" t="s">
        <v>36</v>
      </c>
      <c r="AX251" s="15" t="s">
        <v>75</v>
      </c>
      <c r="AY251" s="226" t="s">
        <v>130</v>
      </c>
    </row>
    <row r="252" spans="1:65" s="13" customFormat="1" ht="11.25">
      <c r="B252" s="195"/>
      <c r="C252" s="196"/>
      <c r="D252" s="193" t="s">
        <v>142</v>
      </c>
      <c r="E252" s="197" t="s">
        <v>19</v>
      </c>
      <c r="F252" s="198" t="s">
        <v>337</v>
      </c>
      <c r="G252" s="196"/>
      <c r="H252" s="199">
        <v>0.76500000000000001</v>
      </c>
      <c r="I252" s="200"/>
      <c r="J252" s="196"/>
      <c r="K252" s="196"/>
      <c r="L252" s="201"/>
      <c r="M252" s="202"/>
      <c r="N252" s="203"/>
      <c r="O252" s="203"/>
      <c r="P252" s="203"/>
      <c r="Q252" s="203"/>
      <c r="R252" s="203"/>
      <c r="S252" s="203"/>
      <c r="T252" s="204"/>
      <c r="AT252" s="205" t="s">
        <v>142</v>
      </c>
      <c r="AU252" s="205" t="s">
        <v>85</v>
      </c>
      <c r="AV252" s="13" t="s">
        <v>85</v>
      </c>
      <c r="AW252" s="13" t="s">
        <v>36</v>
      </c>
      <c r="AX252" s="13" t="s">
        <v>75</v>
      </c>
      <c r="AY252" s="205" t="s">
        <v>130</v>
      </c>
    </row>
    <row r="253" spans="1:65" s="15" customFormat="1" ht="11.25">
      <c r="B253" s="217"/>
      <c r="C253" s="218"/>
      <c r="D253" s="193" t="s">
        <v>142</v>
      </c>
      <c r="E253" s="219" t="s">
        <v>19</v>
      </c>
      <c r="F253" s="220" t="s">
        <v>338</v>
      </c>
      <c r="G253" s="218"/>
      <c r="H253" s="219" t="s">
        <v>19</v>
      </c>
      <c r="I253" s="221"/>
      <c r="J253" s="218"/>
      <c r="K253" s="218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142</v>
      </c>
      <c r="AU253" s="226" t="s">
        <v>85</v>
      </c>
      <c r="AV253" s="15" t="s">
        <v>83</v>
      </c>
      <c r="AW253" s="15" t="s">
        <v>36</v>
      </c>
      <c r="AX253" s="15" t="s">
        <v>75</v>
      </c>
      <c r="AY253" s="226" t="s">
        <v>130</v>
      </c>
    </row>
    <row r="254" spans="1:65" s="13" customFormat="1" ht="11.25">
      <c r="B254" s="195"/>
      <c r="C254" s="196"/>
      <c r="D254" s="193" t="s">
        <v>142</v>
      </c>
      <c r="E254" s="197" t="s">
        <v>19</v>
      </c>
      <c r="F254" s="198" t="s">
        <v>339</v>
      </c>
      <c r="G254" s="196"/>
      <c r="H254" s="199">
        <v>0.73099999999999998</v>
      </c>
      <c r="I254" s="200"/>
      <c r="J254" s="196"/>
      <c r="K254" s="196"/>
      <c r="L254" s="201"/>
      <c r="M254" s="202"/>
      <c r="N254" s="203"/>
      <c r="O254" s="203"/>
      <c r="P254" s="203"/>
      <c r="Q254" s="203"/>
      <c r="R254" s="203"/>
      <c r="S254" s="203"/>
      <c r="T254" s="204"/>
      <c r="AT254" s="205" t="s">
        <v>142</v>
      </c>
      <c r="AU254" s="205" t="s">
        <v>85</v>
      </c>
      <c r="AV254" s="13" t="s">
        <v>85</v>
      </c>
      <c r="AW254" s="13" t="s">
        <v>36</v>
      </c>
      <c r="AX254" s="13" t="s">
        <v>75</v>
      </c>
      <c r="AY254" s="205" t="s">
        <v>130</v>
      </c>
    </row>
    <row r="255" spans="1:65" s="13" customFormat="1" ht="11.25">
      <c r="B255" s="195"/>
      <c r="C255" s="196"/>
      <c r="D255" s="193" t="s">
        <v>142</v>
      </c>
      <c r="E255" s="197" t="s">
        <v>19</v>
      </c>
      <c r="F255" s="198" t="s">
        <v>340</v>
      </c>
      <c r="G255" s="196"/>
      <c r="H255" s="199">
        <v>-7.3999999999999996E-2</v>
      </c>
      <c r="I255" s="200"/>
      <c r="J255" s="196"/>
      <c r="K255" s="196"/>
      <c r="L255" s="201"/>
      <c r="M255" s="202"/>
      <c r="N255" s="203"/>
      <c r="O255" s="203"/>
      <c r="P255" s="203"/>
      <c r="Q255" s="203"/>
      <c r="R255" s="203"/>
      <c r="S255" s="203"/>
      <c r="T255" s="204"/>
      <c r="AT255" s="205" t="s">
        <v>142</v>
      </c>
      <c r="AU255" s="205" t="s">
        <v>85</v>
      </c>
      <c r="AV255" s="13" t="s">
        <v>85</v>
      </c>
      <c r="AW255" s="13" t="s">
        <v>36</v>
      </c>
      <c r="AX255" s="13" t="s">
        <v>75</v>
      </c>
      <c r="AY255" s="205" t="s">
        <v>130</v>
      </c>
    </row>
    <row r="256" spans="1:65" s="14" customFormat="1" ht="11.25">
      <c r="B256" s="206"/>
      <c r="C256" s="207"/>
      <c r="D256" s="193" t="s">
        <v>142</v>
      </c>
      <c r="E256" s="208" t="s">
        <v>19</v>
      </c>
      <c r="F256" s="209" t="s">
        <v>186</v>
      </c>
      <c r="G256" s="207"/>
      <c r="H256" s="210">
        <v>1.4219999999999999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142</v>
      </c>
      <c r="AU256" s="216" t="s">
        <v>85</v>
      </c>
      <c r="AV256" s="14" t="s">
        <v>137</v>
      </c>
      <c r="AW256" s="14" t="s">
        <v>36</v>
      </c>
      <c r="AX256" s="14" t="s">
        <v>83</v>
      </c>
      <c r="AY256" s="216" t="s">
        <v>130</v>
      </c>
    </row>
    <row r="257" spans="1:65" s="2" customFormat="1" ht="16.5" customHeight="1">
      <c r="A257" s="36"/>
      <c r="B257" s="37"/>
      <c r="C257" s="227" t="s">
        <v>258</v>
      </c>
      <c r="D257" s="227" t="s">
        <v>225</v>
      </c>
      <c r="E257" s="228" t="s">
        <v>341</v>
      </c>
      <c r="F257" s="229" t="s">
        <v>342</v>
      </c>
      <c r="G257" s="230" t="s">
        <v>263</v>
      </c>
      <c r="H257" s="231">
        <v>39</v>
      </c>
      <c r="I257" s="232"/>
      <c r="J257" s="233">
        <f>ROUND(I257*H257,2)</f>
        <v>0</v>
      </c>
      <c r="K257" s="229" t="s">
        <v>19</v>
      </c>
      <c r="L257" s="234"/>
      <c r="M257" s="235" t="s">
        <v>19</v>
      </c>
      <c r="N257" s="236" t="s">
        <v>46</v>
      </c>
      <c r="O257" s="66"/>
      <c r="P257" s="184">
        <f>O257*H257</f>
        <v>0</v>
      </c>
      <c r="Q257" s="184">
        <v>1.4999999999999999E-4</v>
      </c>
      <c r="R257" s="184">
        <f>Q257*H257</f>
        <v>5.8499999999999993E-3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181</v>
      </c>
      <c r="AT257" s="186" t="s">
        <v>225</v>
      </c>
      <c r="AU257" s="186" t="s">
        <v>85</v>
      </c>
      <c r="AY257" s="19" t="s">
        <v>130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83</v>
      </c>
      <c r="BK257" s="187">
        <f>ROUND(I257*H257,2)</f>
        <v>0</v>
      </c>
      <c r="BL257" s="19" t="s">
        <v>137</v>
      </c>
      <c r="BM257" s="186" t="s">
        <v>343</v>
      </c>
    </row>
    <row r="258" spans="1:65" s="2" customFormat="1" ht="16.5" customHeight="1">
      <c r="A258" s="36"/>
      <c r="B258" s="37"/>
      <c r="C258" s="175" t="s">
        <v>344</v>
      </c>
      <c r="D258" s="175" t="s">
        <v>132</v>
      </c>
      <c r="E258" s="176" t="s">
        <v>345</v>
      </c>
      <c r="F258" s="177" t="s">
        <v>346</v>
      </c>
      <c r="G258" s="178" t="s">
        <v>347</v>
      </c>
      <c r="H258" s="179">
        <v>3</v>
      </c>
      <c r="I258" s="180"/>
      <c r="J258" s="181">
        <f>ROUND(I258*H258,2)</f>
        <v>0</v>
      </c>
      <c r="K258" s="177" t="s">
        <v>136</v>
      </c>
      <c r="L258" s="41"/>
      <c r="M258" s="182" t="s">
        <v>19</v>
      </c>
      <c r="N258" s="183" t="s">
        <v>46</v>
      </c>
      <c r="O258" s="66"/>
      <c r="P258" s="184">
        <f>O258*H258</f>
        <v>0</v>
      </c>
      <c r="Q258" s="184">
        <v>0.14401</v>
      </c>
      <c r="R258" s="184">
        <f>Q258*H258</f>
        <v>0.43203000000000003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137</v>
      </c>
      <c r="AT258" s="186" t="s">
        <v>132</v>
      </c>
      <c r="AU258" s="186" t="s">
        <v>85</v>
      </c>
      <c r="AY258" s="19" t="s">
        <v>130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83</v>
      </c>
      <c r="BK258" s="187">
        <f>ROUND(I258*H258,2)</f>
        <v>0</v>
      </c>
      <c r="BL258" s="19" t="s">
        <v>137</v>
      </c>
      <c r="BM258" s="186" t="s">
        <v>348</v>
      </c>
    </row>
    <row r="259" spans="1:65" s="2" customFormat="1" ht="11.25">
      <c r="A259" s="36"/>
      <c r="B259" s="37"/>
      <c r="C259" s="38"/>
      <c r="D259" s="188" t="s">
        <v>138</v>
      </c>
      <c r="E259" s="38"/>
      <c r="F259" s="189" t="s">
        <v>349</v>
      </c>
      <c r="G259" s="38"/>
      <c r="H259" s="38"/>
      <c r="I259" s="190"/>
      <c r="J259" s="38"/>
      <c r="K259" s="38"/>
      <c r="L259" s="41"/>
      <c r="M259" s="191"/>
      <c r="N259" s="192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138</v>
      </c>
      <c r="AU259" s="19" t="s">
        <v>85</v>
      </c>
    </row>
    <row r="260" spans="1:65" s="13" customFormat="1" ht="11.25">
      <c r="B260" s="195"/>
      <c r="C260" s="196"/>
      <c r="D260" s="193" t="s">
        <v>142</v>
      </c>
      <c r="E260" s="197" t="s">
        <v>19</v>
      </c>
      <c r="F260" s="198" t="s">
        <v>350</v>
      </c>
      <c r="G260" s="196"/>
      <c r="H260" s="199">
        <v>1</v>
      </c>
      <c r="I260" s="200"/>
      <c r="J260" s="196"/>
      <c r="K260" s="196"/>
      <c r="L260" s="201"/>
      <c r="M260" s="202"/>
      <c r="N260" s="203"/>
      <c r="O260" s="203"/>
      <c r="P260" s="203"/>
      <c r="Q260" s="203"/>
      <c r="R260" s="203"/>
      <c r="S260" s="203"/>
      <c r="T260" s="204"/>
      <c r="AT260" s="205" t="s">
        <v>142</v>
      </c>
      <c r="AU260" s="205" t="s">
        <v>85</v>
      </c>
      <c r="AV260" s="13" t="s">
        <v>85</v>
      </c>
      <c r="AW260" s="13" t="s">
        <v>36</v>
      </c>
      <c r="AX260" s="13" t="s">
        <v>75</v>
      </c>
      <c r="AY260" s="205" t="s">
        <v>130</v>
      </c>
    </row>
    <row r="261" spans="1:65" s="13" customFormat="1" ht="11.25">
      <c r="B261" s="195"/>
      <c r="C261" s="196"/>
      <c r="D261" s="193" t="s">
        <v>142</v>
      </c>
      <c r="E261" s="197" t="s">
        <v>19</v>
      </c>
      <c r="F261" s="198" t="s">
        <v>351</v>
      </c>
      <c r="G261" s="196"/>
      <c r="H261" s="199">
        <v>2</v>
      </c>
      <c r="I261" s="200"/>
      <c r="J261" s="196"/>
      <c r="K261" s="196"/>
      <c r="L261" s="201"/>
      <c r="M261" s="202"/>
      <c r="N261" s="203"/>
      <c r="O261" s="203"/>
      <c r="P261" s="203"/>
      <c r="Q261" s="203"/>
      <c r="R261" s="203"/>
      <c r="S261" s="203"/>
      <c r="T261" s="204"/>
      <c r="AT261" s="205" t="s">
        <v>142</v>
      </c>
      <c r="AU261" s="205" t="s">
        <v>85</v>
      </c>
      <c r="AV261" s="13" t="s">
        <v>85</v>
      </c>
      <c r="AW261" s="13" t="s">
        <v>36</v>
      </c>
      <c r="AX261" s="13" t="s">
        <v>75</v>
      </c>
      <c r="AY261" s="205" t="s">
        <v>130</v>
      </c>
    </row>
    <row r="262" spans="1:65" s="14" customFormat="1" ht="11.25">
      <c r="B262" s="206"/>
      <c r="C262" s="207"/>
      <c r="D262" s="193" t="s">
        <v>142</v>
      </c>
      <c r="E262" s="208" t="s">
        <v>19</v>
      </c>
      <c r="F262" s="209" t="s">
        <v>145</v>
      </c>
      <c r="G262" s="207"/>
      <c r="H262" s="210">
        <v>3</v>
      </c>
      <c r="I262" s="211"/>
      <c r="J262" s="207"/>
      <c r="K262" s="207"/>
      <c r="L262" s="212"/>
      <c r="M262" s="213"/>
      <c r="N262" s="214"/>
      <c r="O262" s="214"/>
      <c r="P262" s="214"/>
      <c r="Q262" s="214"/>
      <c r="R262" s="214"/>
      <c r="S262" s="214"/>
      <c r="T262" s="215"/>
      <c r="AT262" s="216" t="s">
        <v>142</v>
      </c>
      <c r="AU262" s="216" t="s">
        <v>85</v>
      </c>
      <c r="AV262" s="14" t="s">
        <v>137</v>
      </c>
      <c r="AW262" s="14" t="s">
        <v>36</v>
      </c>
      <c r="AX262" s="14" t="s">
        <v>83</v>
      </c>
      <c r="AY262" s="216" t="s">
        <v>130</v>
      </c>
    </row>
    <row r="263" spans="1:65" s="12" customFormat="1" ht="22.9" customHeight="1">
      <c r="B263" s="159"/>
      <c r="C263" s="160"/>
      <c r="D263" s="161" t="s">
        <v>74</v>
      </c>
      <c r="E263" s="173" t="s">
        <v>137</v>
      </c>
      <c r="F263" s="173" t="s">
        <v>352</v>
      </c>
      <c r="G263" s="160"/>
      <c r="H263" s="160"/>
      <c r="I263" s="163"/>
      <c r="J263" s="174">
        <f>BK263</f>
        <v>0</v>
      </c>
      <c r="K263" s="160"/>
      <c r="L263" s="165"/>
      <c r="M263" s="166"/>
      <c r="N263" s="167"/>
      <c r="O263" s="167"/>
      <c r="P263" s="168">
        <f>SUM(P264:P440)</f>
        <v>0</v>
      </c>
      <c r="Q263" s="167"/>
      <c r="R263" s="168">
        <f>SUM(R264:R440)</f>
        <v>10.16128507</v>
      </c>
      <c r="S263" s="167"/>
      <c r="T263" s="169">
        <f>SUM(T264:T440)</f>
        <v>2.1491400000000001</v>
      </c>
      <c r="AR263" s="170" t="s">
        <v>83</v>
      </c>
      <c r="AT263" s="171" t="s">
        <v>74</v>
      </c>
      <c r="AU263" s="171" t="s">
        <v>83</v>
      </c>
      <c r="AY263" s="170" t="s">
        <v>130</v>
      </c>
      <c r="BK263" s="172">
        <f>SUM(BK264:BK440)</f>
        <v>0</v>
      </c>
    </row>
    <row r="264" spans="1:65" s="2" customFormat="1" ht="16.5" customHeight="1">
      <c r="A264" s="36"/>
      <c r="B264" s="37"/>
      <c r="C264" s="175" t="s">
        <v>271</v>
      </c>
      <c r="D264" s="175" t="s">
        <v>132</v>
      </c>
      <c r="E264" s="176" t="s">
        <v>353</v>
      </c>
      <c r="F264" s="177" t="s">
        <v>354</v>
      </c>
      <c r="G264" s="178" t="s">
        <v>135</v>
      </c>
      <c r="H264" s="179">
        <v>19.158999999999999</v>
      </c>
      <c r="I264" s="180"/>
      <c r="J264" s="181">
        <f>ROUND(I264*H264,2)</f>
        <v>0</v>
      </c>
      <c r="K264" s="177" t="s">
        <v>136</v>
      </c>
      <c r="L264" s="41"/>
      <c r="M264" s="182" t="s">
        <v>19</v>
      </c>
      <c r="N264" s="183" t="s">
        <v>46</v>
      </c>
      <c r="O264" s="66"/>
      <c r="P264" s="184">
        <f>O264*H264</f>
        <v>0</v>
      </c>
      <c r="Q264" s="184">
        <v>5.9999999999999995E-4</v>
      </c>
      <c r="R264" s="184">
        <f>Q264*H264</f>
        <v>1.1495399999999998E-2</v>
      </c>
      <c r="S264" s="184">
        <v>0</v>
      </c>
      <c r="T264" s="185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6" t="s">
        <v>137</v>
      </c>
      <c r="AT264" s="186" t="s">
        <v>132</v>
      </c>
      <c r="AU264" s="186" t="s">
        <v>85</v>
      </c>
      <c r="AY264" s="19" t="s">
        <v>130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9" t="s">
        <v>83</v>
      </c>
      <c r="BK264" s="187">
        <f>ROUND(I264*H264,2)</f>
        <v>0</v>
      </c>
      <c r="BL264" s="19" t="s">
        <v>137</v>
      </c>
      <c r="BM264" s="186" t="s">
        <v>355</v>
      </c>
    </row>
    <row r="265" spans="1:65" s="2" customFormat="1" ht="11.25">
      <c r="A265" s="36"/>
      <c r="B265" s="37"/>
      <c r="C265" s="38"/>
      <c r="D265" s="188" t="s">
        <v>138</v>
      </c>
      <c r="E265" s="38"/>
      <c r="F265" s="189" t="s">
        <v>356</v>
      </c>
      <c r="G265" s="38"/>
      <c r="H265" s="38"/>
      <c r="I265" s="190"/>
      <c r="J265" s="38"/>
      <c r="K265" s="38"/>
      <c r="L265" s="41"/>
      <c r="M265" s="191"/>
      <c r="N265" s="192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138</v>
      </c>
      <c r="AU265" s="19" t="s">
        <v>85</v>
      </c>
    </row>
    <row r="266" spans="1:65" s="15" customFormat="1" ht="11.25">
      <c r="B266" s="217"/>
      <c r="C266" s="218"/>
      <c r="D266" s="193" t="s">
        <v>142</v>
      </c>
      <c r="E266" s="219" t="s">
        <v>19</v>
      </c>
      <c r="F266" s="220" t="s">
        <v>357</v>
      </c>
      <c r="G266" s="218"/>
      <c r="H266" s="219" t="s">
        <v>19</v>
      </c>
      <c r="I266" s="221"/>
      <c r="J266" s="218"/>
      <c r="K266" s="218"/>
      <c r="L266" s="222"/>
      <c r="M266" s="223"/>
      <c r="N266" s="224"/>
      <c r="O266" s="224"/>
      <c r="P266" s="224"/>
      <c r="Q266" s="224"/>
      <c r="R266" s="224"/>
      <c r="S266" s="224"/>
      <c r="T266" s="225"/>
      <c r="AT266" s="226" t="s">
        <v>142</v>
      </c>
      <c r="AU266" s="226" t="s">
        <v>85</v>
      </c>
      <c r="AV266" s="15" t="s">
        <v>83</v>
      </c>
      <c r="AW266" s="15" t="s">
        <v>36</v>
      </c>
      <c r="AX266" s="15" t="s">
        <v>75</v>
      </c>
      <c r="AY266" s="226" t="s">
        <v>130</v>
      </c>
    </row>
    <row r="267" spans="1:65" s="13" customFormat="1" ht="11.25">
      <c r="B267" s="195"/>
      <c r="C267" s="196"/>
      <c r="D267" s="193" t="s">
        <v>142</v>
      </c>
      <c r="E267" s="197" t="s">
        <v>19</v>
      </c>
      <c r="F267" s="198" t="s">
        <v>358</v>
      </c>
      <c r="G267" s="196"/>
      <c r="H267" s="199">
        <v>15.239000000000001</v>
      </c>
      <c r="I267" s="200"/>
      <c r="J267" s="196"/>
      <c r="K267" s="196"/>
      <c r="L267" s="201"/>
      <c r="M267" s="202"/>
      <c r="N267" s="203"/>
      <c r="O267" s="203"/>
      <c r="P267" s="203"/>
      <c r="Q267" s="203"/>
      <c r="R267" s="203"/>
      <c r="S267" s="203"/>
      <c r="T267" s="204"/>
      <c r="AT267" s="205" t="s">
        <v>142</v>
      </c>
      <c r="AU267" s="205" t="s">
        <v>85</v>
      </c>
      <c r="AV267" s="13" t="s">
        <v>85</v>
      </c>
      <c r="AW267" s="13" t="s">
        <v>36</v>
      </c>
      <c r="AX267" s="13" t="s">
        <v>75</v>
      </c>
      <c r="AY267" s="205" t="s">
        <v>130</v>
      </c>
    </row>
    <row r="268" spans="1:65" s="13" customFormat="1" ht="11.25">
      <c r="B268" s="195"/>
      <c r="C268" s="196"/>
      <c r="D268" s="193" t="s">
        <v>142</v>
      </c>
      <c r="E268" s="197" t="s">
        <v>19</v>
      </c>
      <c r="F268" s="198" t="s">
        <v>359</v>
      </c>
      <c r="G268" s="196"/>
      <c r="H268" s="199">
        <v>3.92</v>
      </c>
      <c r="I268" s="200"/>
      <c r="J268" s="196"/>
      <c r="K268" s="196"/>
      <c r="L268" s="201"/>
      <c r="M268" s="202"/>
      <c r="N268" s="203"/>
      <c r="O268" s="203"/>
      <c r="P268" s="203"/>
      <c r="Q268" s="203"/>
      <c r="R268" s="203"/>
      <c r="S268" s="203"/>
      <c r="T268" s="204"/>
      <c r="AT268" s="205" t="s">
        <v>142</v>
      </c>
      <c r="AU268" s="205" t="s">
        <v>85</v>
      </c>
      <c r="AV268" s="13" t="s">
        <v>85</v>
      </c>
      <c r="AW268" s="13" t="s">
        <v>36</v>
      </c>
      <c r="AX268" s="13" t="s">
        <v>75</v>
      </c>
      <c r="AY268" s="205" t="s">
        <v>130</v>
      </c>
    </row>
    <row r="269" spans="1:65" s="14" customFormat="1" ht="11.25">
      <c r="B269" s="206"/>
      <c r="C269" s="207"/>
      <c r="D269" s="193" t="s">
        <v>142</v>
      </c>
      <c r="E269" s="208" t="s">
        <v>19</v>
      </c>
      <c r="F269" s="209" t="s">
        <v>145</v>
      </c>
      <c r="G269" s="207"/>
      <c r="H269" s="210">
        <v>19.158999999999999</v>
      </c>
      <c r="I269" s="211"/>
      <c r="J269" s="207"/>
      <c r="K269" s="207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142</v>
      </c>
      <c r="AU269" s="216" t="s">
        <v>85</v>
      </c>
      <c r="AV269" s="14" t="s">
        <v>137</v>
      </c>
      <c r="AW269" s="14" t="s">
        <v>36</v>
      </c>
      <c r="AX269" s="14" t="s">
        <v>83</v>
      </c>
      <c r="AY269" s="216" t="s">
        <v>130</v>
      </c>
    </row>
    <row r="270" spans="1:65" s="2" customFormat="1" ht="16.5" customHeight="1">
      <c r="A270" s="36"/>
      <c r="B270" s="37"/>
      <c r="C270" s="175" t="s">
        <v>360</v>
      </c>
      <c r="D270" s="175" t="s">
        <v>132</v>
      </c>
      <c r="E270" s="176" t="s">
        <v>361</v>
      </c>
      <c r="F270" s="177" t="s">
        <v>362</v>
      </c>
      <c r="G270" s="178" t="s">
        <v>135</v>
      </c>
      <c r="H270" s="179">
        <v>35.819000000000003</v>
      </c>
      <c r="I270" s="180"/>
      <c r="J270" s="181">
        <f>ROUND(I270*H270,2)</f>
        <v>0</v>
      </c>
      <c r="K270" s="177" t="s">
        <v>136</v>
      </c>
      <c r="L270" s="41"/>
      <c r="M270" s="182" t="s">
        <v>19</v>
      </c>
      <c r="N270" s="183" t="s">
        <v>46</v>
      </c>
      <c r="O270" s="66"/>
      <c r="P270" s="184">
        <f>O270*H270</f>
        <v>0</v>
      </c>
      <c r="Q270" s="184">
        <v>3.6999999999999999E-4</v>
      </c>
      <c r="R270" s="184">
        <f>Q270*H270</f>
        <v>1.3253030000000001E-2</v>
      </c>
      <c r="S270" s="184">
        <v>0.06</v>
      </c>
      <c r="T270" s="185">
        <f>S270*H270</f>
        <v>2.1491400000000001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137</v>
      </c>
      <c r="AT270" s="186" t="s">
        <v>132</v>
      </c>
      <c r="AU270" s="186" t="s">
        <v>85</v>
      </c>
      <c r="AY270" s="19" t="s">
        <v>130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83</v>
      </c>
      <c r="BK270" s="187">
        <f>ROUND(I270*H270,2)</f>
        <v>0</v>
      </c>
      <c r="BL270" s="19" t="s">
        <v>137</v>
      </c>
      <c r="BM270" s="186" t="s">
        <v>363</v>
      </c>
    </row>
    <row r="271" spans="1:65" s="2" customFormat="1" ht="11.25">
      <c r="A271" s="36"/>
      <c r="B271" s="37"/>
      <c r="C271" s="38"/>
      <c r="D271" s="188" t="s">
        <v>138</v>
      </c>
      <c r="E271" s="38"/>
      <c r="F271" s="189" t="s">
        <v>364</v>
      </c>
      <c r="G271" s="38"/>
      <c r="H271" s="38"/>
      <c r="I271" s="190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138</v>
      </c>
      <c r="AU271" s="19" t="s">
        <v>85</v>
      </c>
    </row>
    <row r="272" spans="1:65" s="15" customFormat="1" ht="11.25">
      <c r="B272" s="217"/>
      <c r="C272" s="218"/>
      <c r="D272" s="193" t="s">
        <v>142</v>
      </c>
      <c r="E272" s="219" t="s">
        <v>19</v>
      </c>
      <c r="F272" s="220" t="s">
        <v>357</v>
      </c>
      <c r="G272" s="218"/>
      <c r="H272" s="219" t="s">
        <v>19</v>
      </c>
      <c r="I272" s="221"/>
      <c r="J272" s="218"/>
      <c r="K272" s="218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142</v>
      </c>
      <c r="AU272" s="226" t="s">
        <v>85</v>
      </c>
      <c r="AV272" s="15" t="s">
        <v>83</v>
      </c>
      <c r="AW272" s="15" t="s">
        <v>36</v>
      </c>
      <c r="AX272" s="15" t="s">
        <v>75</v>
      </c>
      <c r="AY272" s="226" t="s">
        <v>130</v>
      </c>
    </row>
    <row r="273" spans="1:65" s="13" customFormat="1" ht="11.25">
      <c r="B273" s="195"/>
      <c r="C273" s="196"/>
      <c r="D273" s="193" t="s">
        <v>142</v>
      </c>
      <c r="E273" s="197" t="s">
        <v>19</v>
      </c>
      <c r="F273" s="198" t="s">
        <v>358</v>
      </c>
      <c r="G273" s="196"/>
      <c r="H273" s="199">
        <v>15.239000000000001</v>
      </c>
      <c r="I273" s="200"/>
      <c r="J273" s="196"/>
      <c r="K273" s="196"/>
      <c r="L273" s="201"/>
      <c r="M273" s="202"/>
      <c r="N273" s="203"/>
      <c r="O273" s="203"/>
      <c r="P273" s="203"/>
      <c r="Q273" s="203"/>
      <c r="R273" s="203"/>
      <c r="S273" s="203"/>
      <c r="T273" s="204"/>
      <c r="AT273" s="205" t="s">
        <v>142</v>
      </c>
      <c r="AU273" s="205" t="s">
        <v>85</v>
      </c>
      <c r="AV273" s="13" t="s">
        <v>85</v>
      </c>
      <c r="AW273" s="13" t="s">
        <v>36</v>
      </c>
      <c r="AX273" s="13" t="s">
        <v>75</v>
      </c>
      <c r="AY273" s="205" t="s">
        <v>130</v>
      </c>
    </row>
    <row r="274" spans="1:65" s="13" customFormat="1" ht="11.25">
      <c r="B274" s="195"/>
      <c r="C274" s="196"/>
      <c r="D274" s="193" t="s">
        <v>142</v>
      </c>
      <c r="E274" s="197" t="s">
        <v>19</v>
      </c>
      <c r="F274" s="198" t="s">
        <v>359</v>
      </c>
      <c r="G274" s="196"/>
      <c r="H274" s="199">
        <v>3.92</v>
      </c>
      <c r="I274" s="200"/>
      <c r="J274" s="196"/>
      <c r="K274" s="196"/>
      <c r="L274" s="201"/>
      <c r="M274" s="202"/>
      <c r="N274" s="203"/>
      <c r="O274" s="203"/>
      <c r="P274" s="203"/>
      <c r="Q274" s="203"/>
      <c r="R274" s="203"/>
      <c r="S274" s="203"/>
      <c r="T274" s="204"/>
      <c r="AT274" s="205" t="s">
        <v>142</v>
      </c>
      <c r="AU274" s="205" t="s">
        <v>85</v>
      </c>
      <c r="AV274" s="13" t="s">
        <v>85</v>
      </c>
      <c r="AW274" s="13" t="s">
        <v>36</v>
      </c>
      <c r="AX274" s="13" t="s">
        <v>75</v>
      </c>
      <c r="AY274" s="205" t="s">
        <v>130</v>
      </c>
    </row>
    <row r="275" spans="1:65" s="16" customFormat="1" ht="11.25">
      <c r="B275" s="237"/>
      <c r="C275" s="238"/>
      <c r="D275" s="193" t="s">
        <v>142</v>
      </c>
      <c r="E275" s="239" t="s">
        <v>19</v>
      </c>
      <c r="F275" s="240" t="s">
        <v>365</v>
      </c>
      <c r="G275" s="238"/>
      <c r="H275" s="241">
        <v>19.158999999999999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AT275" s="247" t="s">
        <v>142</v>
      </c>
      <c r="AU275" s="247" t="s">
        <v>85</v>
      </c>
      <c r="AV275" s="16" t="s">
        <v>152</v>
      </c>
      <c r="AW275" s="16" t="s">
        <v>36</v>
      </c>
      <c r="AX275" s="16" t="s">
        <v>75</v>
      </c>
      <c r="AY275" s="247" t="s">
        <v>130</v>
      </c>
    </row>
    <row r="276" spans="1:65" s="15" customFormat="1" ht="11.25">
      <c r="B276" s="217"/>
      <c r="C276" s="218"/>
      <c r="D276" s="193" t="s">
        <v>142</v>
      </c>
      <c r="E276" s="219" t="s">
        <v>19</v>
      </c>
      <c r="F276" s="220" t="s">
        <v>366</v>
      </c>
      <c r="G276" s="218"/>
      <c r="H276" s="219" t="s">
        <v>19</v>
      </c>
      <c r="I276" s="221"/>
      <c r="J276" s="218"/>
      <c r="K276" s="218"/>
      <c r="L276" s="222"/>
      <c r="M276" s="223"/>
      <c r="N276" s="224"/>
      <c r="O276" s="224"/>
      <c r="P276" s="224"/>
      <c r="Q276" s="224"/>
      <c r="R276" s="224"/>
      <c r="S276" s="224"/>
      <c r="T276" s="225"/>
      <c r="AT276" s="226" t="s">
        <v>142</v>
      </c>
      <c r="AU276" s="226" t="s">
        <v>85</v>
      </c>
      <c r="AV276" s="15" t="s">
        <v>83</v>
      </c>
      <c r="AW276" s="15" t="s">
        <v>36</v>
      </c>
      <c r="AX276" s="15" t="s">
        <v>75</v>
      </c>
      <c r="AY276" s="226" t="s">
        <v>130</v>
      </c>
    </row>
    <row r="277" spans="1:65" s="13" customFormat="1" ht="11.25">
      <c r="B277" s="195"/>
      <c r="C277" s="196"/>
      <c r="D277" s="193" t="s">
        <v>142</v>
      </c>
      <c r="E277" s="197" t="s">
        <v>19</v>
      </c>
      <c r="F277" s="198" t="s">
        <v>367</v>
      </c>
      <c r="G277" s="196"/>
      <c r="H277" s="199">
        <v>16.66</v>
      </c>
      <c r="I277" s="200"/>
      <c r="J277" s="196"/>
      <c r="K277" s="196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142</v>
      </c>
      <c r="AU277" s="205" t="s">
        <v>85</v>
      </c>
      <c r="AV277" s="13" t="s">
        <v>85</v>
      </c>
      <c r="AW277" s="13" t="s">
        <v>36</v>
      </c>
      <c r="AX277" s="13" t="s">
        <v>75</v>
      </c>
      <c r="AY277" s="205" t="s">
        <v>130</v>
      </c>
    </row>
    <row r="278" spans="1:65" s="14" customFormat="1" ht="11.25">
      <c r="B278" s="206"/>
      <c r="C278" s="207"/>
      <c r="D278" s="193" t="s">
        <v>142</v>
      </c>
      <c r="E278" s="208" t="s">
        <v>19</v>
      </c>
      <c r="F278" s="209" t="s">
        <v>145</v>
      </c>
      <c r="G278" s="207"/>
      <c r="H278" s="210">
        <v>35.819000000000003</v>
      </c>
      <c r="I278" s="211"/>
      <c r="J278" s="207"/>
      <c r="K278" s="207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142</v>
      </c>
      <c r="AU278" s="216" t="s">
        <v>85</v>
      </c>
      <c r="AV278" s="14" t="s">
        <v>137</v>
      </c>
      <c r="AW278" s="14" t="s">
        <v>36</v>
      </c>
      <c r="AX278" s="14" t="s">
        <v>83</v>
      </c>
      <c r="AY278" s="216" t="s">
        <v>130</v>
      </c>
    </row>
    <row r="279" spans="1:65" s="2" customFormat="1" ht="16.5" customHeight="1">
      <c r="A279" s="36"/>
      <c r="B279" s="37"/>
      <c r="C279" s="175" t="s">
        <v>279</v>
      </c>
      <c r="D279" s="175" t="s">
        <v>132</v>
      </c>
      <c r="E279" s="176" t="s">
        <v>368</v>
      </c>
      <c r="F279" s="177" t="s">
        <v>369</v>
      </c>
      <c r="G279" s="178" t="s">
        <v>347</v>
      </c>
      <c r="H279" s="179">
        <v>8</v>
      </c>
      <c r="I279" s="180"/>
      <c r="J279" s="181">
        <f>ROUND(I279*H279,2)</f>
        <v>0</v>
      </c>
      <c r="K279" s="177" t="s">
        <v>136</v>
      </c>
      <c r="L279" s="41"/>
      <c r="M279" s="182" t="s">
        <v>19</v>
      </c>
      <c r="N279" s="183" t="s">
        <v>46</v>
      </c>
      <c r="O279" s="66"/>
      <c r="P279" s="184">
        <f>O279*H279</f>
        <v>0</v>
      </c>
      <c r="Q279" s="184">
        <v>0</v>
      </c>
      <c r="R279" s="184">
        <f>Q279*H279</f>
        <v>0</v>
      </c>
      <c r="S279" s="184">
        <v>0</v>
      </c>
      <c r="T279" s="185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6" t="s">
        <v>137</v>
      </c>
      <c r="AT279" s="186" t="s">
        <v>132</v>
      </c>
      <c r="AU279" s="186" t="s">
        <v>85</v>
      </c>
      <c r="AY279" s="19" t="s">
        <v>130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9" t="s">
        <v>83</v>
      </c>
      <c r="BK279" s="187">
        <f>ROUND(I279*H279,2)</f>
        <v>0</v>
      </c>
      <c r="BL279" s="19" t="s">
        <v>137</v>
      </c>
      <c r="BM279" s="186" t="s">
        <v>370</v>
      </c>
    </row>
    <row r="280" spans="1:65" s="2" customFormat="1" ht="11.25">
      <c r="A280" s="36"/>
      <c r="B280" s="37"/>
      <c r="C280" s="38"/>
      <c r="D280" s="188" t="s">
        <v>138</v>
      </c>
      <c r="E280" s="38"/>
      <c r="F280" s="189" t="s">
        <v>371</v>
      </c>
      <c r="G280" s="38"/>
      <c r="H280" s="38"/>
      <c r="I280" s="190"/>
      <c r="J280" s="38"/>
      <c r="K280" s="38"/>
      <c r="L280" s="41"/>
      <c r="M280" s="191"/>
      <c r="N280" s="192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138</v>
      </c>
      <c r="AU280" s="19" t="s">
        <v>85</v>
      </c>
    </row>
    <row r="281" spans="1:65" s="15" customFormat="1" ht="11.25">
      <c r="B281" s="217"/>
      <c r="C281" s="218"/>
      <c r="D281" s="193" t="s">
        <v>142</v>
      </c>
      <c r="E281" s="219" t="s">
        <v>19</v>
      </c>
      <c r="F281" s="220" t="s">
        <v>372</v>
      </c>
      <c r="G281" s="218"/>
      <c r="H281" s="219" t="s">
        <v>19</v>
      </c>
      <c r="I281" s="221"/>
      <c r="J281" s="218"/>
      <c r="K281" s="218"/>
      <c r="L281" s="222"/>
      <c r="M281" s="223"/>
      <c r="N281" s="224"/>
      <c r="O281" s="224"/>
      <c r="P281" s="224"/>
      <c r="Q281" s="224"/>
      <c r="R281" s="224"/>
      <c r="S281" s="224"/>
      <c r="T281" s="225"/>
      <c r="AT281" s="226" t="s">
        <v>142</v>
      </c>
      <c r="AU281" s="226" t="s">
        <v>85</v>
      </c>
      <c r="AV281" s="15" t="s">
        <v>83</v>
      </c>
      <c r="AW281" s="15" t="s">
        <v>36</v>
      </c>
      <c r="AX281" s="15" t="s">
        <v>75</v>
      </c>
      <c r="AY281" s="226" t="s">
        <v>130</v>
      </c>
    </row>
    <row r="282" spans="1:65" s="13" customFormat="1" ht="11.25">
      <c r="B282" s="195"/>
      <c r="C282" s="196"/>
      <c r="D282" s="193" t="s">
        <v>142</v>
      </c>
      <c r="E282" s="197" t="s">
        <v>19</v>
      </c>
      <c r="F282" s="198" t="s">
        <v>373</v>
      </c>
      <c r="G282" s="196"/>
      <c r="H282" s="199">
        <v>4</v>
      </c>
      <c r="I282" s="200"/>
      <c r="J282" s="196"/>
      <c r="K282" s="196"/>
      <c r="L282" s="201"/>
      <c r="M282" s="202"/>
      <c r="N282" s="203"/>
      <c r="O282" s="203"/>
      <c r="P282" s="203"/>
      <c r="Q282" s="203"/>
      <c r="R282" s="203"/>
      <c r="S282" s="203"/>
      <c r="T282" s="204"/>
      <c r="AT282" s="205" t="s">
        <v>142</v>
      </c>
      <c r="AU282" s="205" t="s">
        <v>85</v>
      </c>
      <c r="AV282" s="13" t="s">
        <v>85</v>
      </c>
      <c r="AW282" s="13" t="s">
        <v>36</v>
      </c>
      <c r="AX282" s="13" t="s">
        <v>75</v>
      </c>
      <c r="AY282" s="205" t="s">
        <v>130</v>
      </c>
    </row>
    <row r="283" spans="1:65" s="13" customFormat="1" ht="11.25">
      <c r="B283" s="195"/>
      <c r="C283" s="196"/>
      <c r="D283" s="193" t="s">
        <v>142</v>
      </c>
      <c r="E283" s="197" t="s">
        <v>19</v>
      </c>
      <c r="F283" s="198" t="s">
        <v>374</v>
      </c>
      <c r="G283" s="196"/>
      <c r="H283" s="199">
        <v>4</v>
      </c>
      <c r="I283" s="200"/>
      <c r="J283" s="196"/>
      <c r="K283" s="196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142</v>
      </c>
      <c r="AU283" s="205" t="s">
        <v>85</v>
      </c>
      <c r="AV283" s="13" t="s">
        <v>85</v>
      </c>
      <c r="AW283" s="13" t="s">
        <v>36</v>
      </c>
      <c r="AX283" s="13" t="s">
        <v>75</v>
      </c>
      <c r="AY283" s="205" t="s">
        <v>130</v>
      </c>
    </row>
    <row r="284" spans="1:65" s="14" customFormat="1" ht="11.25">
      <c r="B284" s="206"/>
      <c r="C284" s="207"/>
      <c r="D284" s="193" t="s">
        <v>142</v>
      </c>
      <c r="E284" s="208" t="s">
        <v>19</v>
      </c>
      <c r="F284" s="209" t="s">
        <v>186</v>
      </c>
      <c r="G284" s="207"/>
      <c r="H284" s="210">
        <v>8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142</v>
      </c>
      <c r="AU284" s="216" t="s">
        <v>85</v>
      </c>
      <c r="AV284" s="14" t="s">
        <v>137</v>
      </c>
      <c r="AW284" s="14" t="s">
        <v>36</v>
      </c>
      <c r="AX284" s="14" t="s">
        <v>83</v>
      </c>
      <c r="AY284" s="216" t="s">
        <v>130</v>
      </c>
    </row>
    <row r="285" spans="1:65" s="2" customFormat="1" ht="37.9" customHeight="1">
      <c r="A285" s="36"/>
      <c r="B285" s="37"/>
      <c r="C285" s="175" t="s">
        <v>375</v>
      </c>
      <c r="D285" s="175" t="s">
        <v>132</v>
      </c>
      <c r="E285" s="176" t="s">
        <v>376</v>
      </c>
      <c r="F285" s="177" t="s">
        <v>377</v>
      </c>
      <c r="G285" s="178" t="s">
        <v>257</v>
      </c>
      <c r="H285" s="179">
        <v>1017.476</v>
      </c>
      <c r="I285" s="180"/>
      <c r="J285" s="181">
        <f>ROUND(I285*H285,2)</f>
        <v>0</v>
      </c>
      <c r="K285" s="177" t="s">
        <v>136</v>
      </c>
      <c r="L285" s="41"/>
      <c r="M285" s="182" t="s">
        <v>19</v>
      </c>
      <c r="N285" s="183" t="s">
        <v>46</v>
      </c>
      <c r="O285" s="66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6" t="s">
        <v>137</v>
      </c>
      <c r="AT285" s="186" t="s">
        <v>132</v>
      </c>
      <c r="AU285" s="186" t="s">
        <v>85</v>
      </c>
      <c r="AY285" s="19" t="s">
        <v>130</v>
      </c>
      <c r="BE285" s="187">
        <f>IF(N285="základní",J285,0)</f>
        <v>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9" t="s">
        <v>83</v>
      </c>
      <c r="BK285" s="187">
        <f>ROUND(I285*H285,2)</f>
        <v>0</v>
      </c>
      <c r="BL285" s="19" t="s">
        <v>137</v>
      </c>
      <c r="BM285" s="186" t="s">
        <v>378</v>
      </c>
    </row>
    <row r="286" spans="1:65" s="2" customFormat="1" ht="11.25">
      <c r="A286" s="36"/>
      <c r="B286" s="37"/>
      <c r="C286" s="38"/>
      <c r="D286" s="188" t="s">
        <v>138</v>
      </c>
      <c r="E286" s="38"/>
      <c r="F286" s="189" t="s">
        <v>379</v>
      </c>
      <c r="G286" s="38"/>
      <c r="H286" s="38"/>
      <c r="I286" s="190"/>
      <c r="J286" s="38"/>
      <c r="K286" s="38"/>
      <c r="L286" s="41"/>
      <c r="M286" s="191"/>
      <c r="N286" s="192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138</v>
      </c>
      <c r="AU286" s="19" t="s">
        <v>85</v>
      </c>
    </row>
    <row r="287" spans="1:65" s="2" customFormat="1" ht="29.25">
      <c r="A287" s="36"/>
      <c r="B287" s="37"/>
      <c r="C287" s="38"/>
      <c r="D287" s="193" t="s">
        <v>140</v>
      </c>
      <c r="E287" s="38"/>
      <c r="F287" s="194" t="s">
        <v>380</v>
      </c>
      <c r="G287" s="38"/>
      <c r="H287" s="38"/>
      <c r="I287" s="190"/>
      <c r="J287" s="38"/>
      <c r="K287" s="38"/>
      <c r="L287" s="41"/>
      <c r="M287" s="191"/>
      <c r="N287" s="192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140</v>
      </c>
      <c r="AU287" s="19" t="s">
        <v>85</v>
      </c>
    </row>
    <row r="288" spans="1:65" s="13" customFormat="1" ht="11.25">
      <c r="B288" s="195"/>
      <c r="C288" s="196"/>
      <c r="D288" s="193" t="s">
        <v>142</v>
      </c>
      <c r="E288" s="197" t="s">
        <v>19</v>
      </c>
      <c r="F288" s="198" t="s">
        <v>381</v>
      </c>
      <c r="G288" s="196"/>
      <c r="H288" s="199">
        <v>37.68</v>
      </c>
      <c r="I288" s="200"/>
      <c r="J288" s="196"/>
      <c r="K288" s="196"/>
      <c r="L288" s="201"/>
      <c r="M288" s="202"/>
      <c r="N288" s="203"/>
      <c r="O288" s="203"/>
      <c r="P288" s="203"/>
      <c r="Q288" s="203"/>
      <c r="R288" s="203"/>
      <c r="S288" s="203"/>
      <c r="T288" s="204"/>
      <c r="AT288" s="205" t="s">
        <v>142</v>
      </c>
      <c r="AU288" s="205" t="s">
        <v>85</v>
      </c>
      <c r="AV288" s="13" t="s">
        <v>85</v>
      </c>
      <c r="AW288" s="13" t="s">
        <v>36</v>
      </c>
      <c r="AX288" s="13" t="s">
        <v>75</v>
      </c>
      <c r="AY288" s="205" t="s">
        <v>130</v>
      </c>
    </row>
    <row r="289" spans="2:51" s="13" customFormat="1" ht="11.25">
      <c r="B289" s="195"/>
      <c r="C289" s="196"/>
      <c r="D289" s="193" t="s">
        <v>142</v>
      </c>
      <c r="E289" s="197" t="s">
        <v>19</v>
      </c>
      <c r="F289" s="198" t="s">
        <v>382</v>
      </c>
      <c r="G289" s="196"/>
      <c r="H289" s="199">
        <v>53.609000000000002</v>
      </c>
      <c r="I289" s="200"/>
      <c r="J289" s="196"/>
      <c r="K289" s="196"/>
      <c r="L289" s="201"/>
      <c r="M289" s="202"/>
      <c r="N289" s="203"/>
      <c r="O289" s="203"/>
      <c r="P289" s="203"/>
      <c r="Q289" s="203"/>
      <c r="R289" s="203"/>
      <c r="S289" s="203"/>
      <c r="T289" s="204"/>
      <c r="AT289" s="205" t="s">
        <v>142</v>
      </c>
      <c r="AU289" s="205" t="s">
        <v>85</v>
      </c>
      <c r="AV289" s="13" t="s">
        <v>85</v>
      </c>
      <c r="AW289" s="13" t="s">
        <v>36</v>
      </c>
      <c r="AX289" s="13" t="s">
        <v>75</v>
      </c>
      <c r="AY289" s="205" t="s">
        <v>130</v>
      </c>
    </row>
    <row r="290" spans="2:51" s="13" customFormat="1" ht="11.25">
      <c r="B290" s="195"/>
      <c r="C290" s="196"/>
      <c r="D290" s="193" t="s">
        <v>142</v>
      </c>
      <c r="E290" s="197" t="s">
        <v>19</v>
      </c>
      <c r="F290" s="198" t="s">
        <v>383</v>
      </c>
      <c r="G290" s="196"/>
      <c r="H290" s="199">
        <v>1.7689999999999999</v>
      </c>
      <c r="I290" s="200"/>
      <c r="J290" s="196"/>
      <c r="K290" s="196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142</v>
      </c>
      <c r="AU290" s="205" t="s">
        <v>85</v>
      </c>
      <c r="AV290" s="13" t="s">
        <v>85</v>
      </c>
      <c r="AW290" s="13" t="s">
        <v>36</v>
      </c>
      <c r="AX290" s="13" t="s">
        <v>75</v>
      </c>
      <c r="AY290" s="205" t="s">
        <v>130</v>
      </c>
    </row>
    <row r="291" spans="2:51" s="13" customFormat="1" ht="11.25">
      <c r="B291" s="195"/>
      <c r="C291" s="196"/>
      <c r="D291" s="193" t="s">
        <v>142</v>
      </c>
      <c r="E291" s="197" t="s">
        <v>19</v>
      </c>
      <c r="F291" s="198" t="s">
        <v>384</v>
      </c>
      <c r="G291" s="196"/>
      <c r="H291" s="199">
        <v>1.179</v>
      </c>
      <c r="I291" s="200"/>
      <c r="J291" s="196"/>
      <c r="K291" s="196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142</v>
      </c>
      <c r="AU291" s="205" t="s">
        <v>85</v>
      </c>
      <c r="AV291" s="13" t="s">
        <v>85</v>
      </c>
      <c r="AW291" s="13" t="s">
        <v>36</v>
      </c>
      <c r="AX291" s="13" t="s">
        <v>75</v>
      </c>
      <c r="AY291" s="205" t="s">
        <v>130</v>
      </c>
    </row>
    <row r="292" spans="2:51" s="13" customFormat="1" ht="11.25">
      <c r="B292" s="195"/>
      <c r="C292" s="196"/>
      <c r="D292" s="193" t="s">
        <v>142</v>
      </c>
      <c r="E292" s="197" t="s">
        <v>19</v>
      </c>
      <c r="F292" s="198" t="s">
        <v>385</v>
      </c>
      <c r="G292" s="196"/>
      <c r="H292" s="199">
        <v>194.994</v>
      </c>
      <c r="I292" s="200"/>
      <c r="J292" s="196"/>
      <c r="K292" s="196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142</v>
      </c>
      <c r="AU292" s="205" t="s">
        <v>85</v>
      </c>
      <c r="AV292" s="13" t="s">
        <v>85</v>
      </c>
      <c r="AW292" s="13" t="s">
        <v>36</v>
      </c>
      <c r="AX292" s="13" t="s">
        <v>75</v>
      </c>
      <c r="AY292" s="205" t="s">
        <v>130</v>
      </c>
    </row>
    <row r="293" spans="2:51" s="13" customFormat="1" ht="11.25">
      <c r="B293" s="195"/>
      <c r="C293" s="196"/>
      <c r="D293" s="193" t="s">
        <v>142</v>
      </c>
      <c r="E293" s="197" t="s">
        <v>19</v>
      </c>
      <c r="F293" s="198" t="s">
        <v>386</v>
      </c>
      <c r="G293" s="196"/>
      <c r="H293" s="199">
        <v>14.532</v>
      </c>
      <c r="I293" s="200"/>
      <c r="J293" s="196"/>
      <c r="K293" s="196"/>
      <c r="L293" s="201"/>
      <c r="M293" s="202"/>
      <c r="N293" s="203"/>
      <c r="O293" s="203"/>
      <c r="P293" s="203"/>
      <c r="Q293" s="203"/>
      <c r="R293" s="203"/>
      <c r="S293" s="203"/>
      <c r="T293" s="204"/>
      <c r="AT293" s="205" t="s">
        <v>142</v>
      </c>
      <c r="AU293" s="205" t="s">
        <v>85</v>
      </c>
      <c r="AV293" s="13" t="s">
        <v>85</v>
      </c>
      <c r="AW293" s="13" t="s">
        <v>36</v>
      </c>
      <c r="AX293" s="13" t="s">
        <v>75</v>
      </c>
      <c r="AY293" s="205" t="s">
        <v>130</v>
      </c>
    </row>
    <row r="294" spans="2:51" s="13" customFormat="1" ht="11.25">
      <c r="B294" s="195"/>
      <c r="C294" s="196"/>
      <c r="D294" s="193" t="s">
        <v>142</v>
      </c>
      <c r="E294" s="197" t="s">
        <v>19</v>
      </c>
      <c r="F294" s="198" t="s">
        <v>387</v>
      </c>
      <c r="G294" s="196"/>
      <c r="H294" s="199">
        <v>6.92</v>
      </c>
      <c r="I294" s="200"/>
      <c r="J294" s="196"/>
      <c r="K294" s="196"/>
      <c r="L294" s="201"/>
      <c r="M294" s="202"/>
      <c r="N294" s="203"/>
      <c r="O294" s="203"/>
      <c r="P294" s="203"/>
      <c r="Q294" s="203"/>
      <c r="R294" s="203"/>
      <c r="S294" s="203"/>
      <c r="T294" s="204"/>
      <c r="AT294" s="205" t="s">
        <v>142</v>
      </c>
      <c r="AU294" s="205" t="s">
        <v>85</v>
      </c>
      <c r="AV294" s="13" t="s">
        <v>85</v>
      </c>
      <c r="AW294" s="13" t="s">
        <v>36</v>
      </c>
      <c r="AX294" s="13" t="s">
        <v>75</v>
      </c>
      <c r="AY294" s="205" t="s">
        <v>130</v>
      </c>
    </row>
    <row r="295" spans="2:51" s="13" customFormat="1" ht="11.25">
      <c r="B295" s="195"/>
      <c r="C295" s="196"/>
      <c r="D295" s="193" t="s">
        <v>142</v>
      </c>
      <c r="E295" s="197" t="s">
        <v>19</v>
      </c>
      <c r="F295" s="198" t="s">
        <v>388</v>
      </c>
      <c r="G295" s="196"/>
      <c r="H295" s="199">
        <v>85.635000000000005</v>
      </c>
      <c r="I295" s="200"/>
      <c r="J295" s="196"/>
      <c r="K295" s="196"/>
      <c r="L295" s="201"/>
      <c r="M295" s="202"/>
      <c r="N295" s="203"/>
      <c r="O295" s="203"/>
      <c r="P295" s="203"/>
      <c r="Q295" s="203"/>
      <c r="R295" s="203"/>
      <c r="S295" s="203"/>
      <c r="T295" s="204"/>
      <c r="AT295" s="205" t="s">
        <v>142</v>
      </c>
      <c r="AU295" s="205" t="s">
        <v>85</v>
      </c>
      <c r="AV295" s="13" t="s">
        <v>85</v>
      </c>
      <c r="AW295" s="13" t="s">
        <v>36</v>
      </c>
      <c r="AX295" s="13" t="s">
        <v>75</v>
      </c>
      <c r="AY295" s="205" t="s">
        <v>130</v>
      </c>
    </row>
    <row r="296" spans="2:51" s="13" customFormat="1" ht="11.25">
      <c r="B296" s="195"/>
      <c r="C296" s="196"/>
      <c r="D296" s="193" t="s">
        <v>142</v>
      </c>
      <c r="E296" s="197" t="s">
        <v>19</v>
      </c>
      <c r="F296" s="198" t="s">
        <v>389</v>
      </c>
      <c r="G296" s="196"/>
      <c r="H296" s="199">
        <v>62.171999999999997</v>
      </c>
      <c r="I296" s="200"/>
      <c r="J296" s="196"/>
      <c r="K296" s="196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142</v>
      </c>
      <c r="AU296" s="205" t="s">
        <v>85</v>
      </c>
      <c r="AV296" s="13" t="s">
        <v>85</v>
      </c>
      <c r="AW296" s="13" t="s">
        <v>36</v>
      </c>
      <c r="AX296" s="13" t="s">
        <v>75</v>
      </c>
      <c r="AY296" s="205" t="s">
        <v>130</v>
      </c>
    </row>
    <row r="297" spans="2:51" s="13" customFormat="1" ht="11.25">
      <c r="B297" s="195"/>
      <c r="C297" s="196"/>
      <c r="D297" s="193" t="s">
        <v>142</v>
      </c>
      <c r="E297" s="197" t="s">
        <v>19</v>
      </c>
      <c r="F297" s="198" t="s">
        <v>390</v>
      </c>
      <c r="G297" s="196"/>
      <c r="H297" s="199">
        <v>51.997999999999998</v>
      </c>
      <c r="I297" s="200"/>
      <c r="J297" s="196"/>
      <c r="K297" s="196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142</v>
      </c>
      <c r="AU297" s="205" t="s">
        <v>85</v>
      </c>
      <c r="AV297" s="13" t="s">
        <v>85</v>
      </c>
      <c r="AW297" s="13" t="s">
        <v>36</v>
      </c>
      <c r="AX297" s="13" t="s">
        <v>75</v>
      </c>
      <c r="AY297" s="205" t="s">
        <v>130</v>
      </c>
    </row>
    <row r="298" spans="2:51" s="13" customFormat="1" ht="11.25">
      <c r="B298" s="195"/>
      <c r="C298" s="196"/>
      <c r="D298" s="193" t="s">
        <v>142</v>
      </c>
      <c r="E298" s="197" t="s">
        <v>19</v>
      </c>
      <c r="F298" s="198" t="s">
        <v>391</v>
      </c>
      <c r="G298" s="196"/>
      <c r="H298" s="199">
        <v>169.56</v>
      </c>
      <c r="I298" s="200"/>
      <c r="J298" s="196"/>
      <c r="K298" s="196"/>
      <c r="L298" s="201"/>
      <c r="M298" s="202"/>
      <c r="N298" s="203"/>
      <c r="O298" s="203"/>
      <c r="P298" s="203"/>
      <c r="Q298" s="203"/>
      <c r="R298" s="203"/>
      <c r="S298" s="203"/>
      <c r="T298" s="204"/>
      <c r="AT298" s="205" t="s">
        <v>142</v>
      </c>
      <c r="AU298" s="205" t="s">
        <v>85</v>
      </c>
      <c r="AV298" s="13" t="s">
        <v>85</v>
      </c>
      <c r="AW298" s="13" t="s">
        <v>36</v>
      </c>
      <c r="AX298" s="13" t="s">
        <v>75</v>
      </c>
      <c r="AY298" s="205" t="s">
        <v>130</v>
      </c>
    </row>
    <row r="299" spans="2:51" s="13" customFormat="1" ht="11.25">
      <c r="B299" s="195"/>
      <c r="C299" s="196"/>
      <c r="D299" s="193" t="s">
        <v>142</v>
      </c>
      <c r="E299" s="197" t="s">
        <v>19</v>
      </c>
      <c r="F299" s="198" t="s">
        <v>392</v>
      </c>
      <c r="G299" s="196"/>
      <c r="H299" s="199">
        <v>64.055999999999997</v>
      </c>
      <c r="I299" s="200"/>
      <c r="J299" s="196"/>
      <c r="K299" s="196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142</v>
      </c>
      <c r="AU299" s="205" t="s">
        <v>85</v>
      </c>
      <c r="AV299" s="13" t="s">
        <v>85</v>
      </c>
      <c r="AW299" s="13" t="s">
        <v>36</v>
      </c>
      <c r="AX299" s="13" t="s">
        <v>75</v>
      </c>
      <c r="AY299" s="205" t="s">
        <v>130</v>
      </c>
    </row>
    <row r="300" spans="2:51" s="13" customFormat="1" ht="11.25">
      <c r="B300" s="195"/>
      <c r="C300" s="196"/>
      <c r="D300" s="193" t="s">
        <v>142</v>
      </c>
      <c r="E300" s="197" t="s">
        <v>19</v>
      </c>
      <c r="F300" s="198" t="s">
        <v>393</v>
      </c>
      <c r="G300" s="196"/>
      <c r="H300" s="199">
        <v>22.608000000000001</v>
      </c>
      <c r="I300" s="200"/>
      <c r="J300" s="196"/>
      <c r="K300" s="196"/>
      <c r="L300" s="201"/>
      <c r="M300" s="202"/>
      <c r="N300" s="203"/>
      <c r="O300" s="203"/>
      <c r="P300" s="203"/>
      <c r="Q300" s="203"/>
      <c r="R300" s="203"/>
      <c r="S300" s="203"/>
      <c r="T300" s="204"/>
      <c r="AT300" s="205" t="s">
        <v>142</v>
      </c>
      <c r="AU300" s="205" t="s">
        <v>85</v>
      </c>
      <c r="AV300" s="13" t="s">
        <v>85</v>
      </c>
      <c r="AW300" s="13" t="s">
        <v>36</v>
      </c>
      <c r="AX300" s="13" t="s">
        <v>75</v>
      </c>
      <c r="AY300" s="205" t="s">
        <v>130</v>
      </c>
    </row>
    <row r="301" spans="2:51" s="13" customFormat="1" ht="11.25">
      <c r="B301" s="195"/>
      <c r="C301" s="196"/>
      <c r="D301" s="193" t="s">
        <v>142</v>
      </c>
      <c r="E301" s="197" t="s">
        <v>19</v>
      </c>
      <c r="F301" s="198" t="s">
        <v>394</v>
      </c>
      <c r="G301" s="196"/>
      <c r="H301" s="199">
        <v>5.9279999999999999</v>
      </c>
      <c r="I301" s="200"/>
      <c r="J301" s="196"/>
      <c r="K301" s="196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142</v>
      </c>
      <c r="AU301" s="205" t="s">
        <v>85</v>
      </c>
      <c r="AV301" s="13" t="s">
        <v>85</v>
      </c>
      <c r="AW301" s="13" t="s">
        <v>36</v>
      </c>
      <c r="AX301" s="13" t="s">
        <v>75</v>
      </c>
      <c r="AY301" s="205" t="s">
        <v>130</v>
      </c>
    </row>
    <row r="302" spans="2:51" s="13" customFormat="1" ht="11.25">
      <c r="B302" s="195"/>
      <c r="C302" s="196"/>
      <c r="D302" s="193" t="s">
        <v>142</v>
      </c>
      <c r="E302" s="197" t="s">
        <v>19</v>
      </c>
      <c r="F302" s="198" t="s">
        <v>395</v>
      </c>
      <c r="G302" s="196"/>
      <c r="H302" s="199">
        <v>130.56100000000001</v>
      </c>
      <c r="I302" s="200"/>
      <c r="J302" s="196"/>
      <c r="K302" s="196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142</v>
      </c>
      <c r="AU302" s="205" t="s">
        <v>85</v>
      </c>
      <c r="AV302" s="13" t="s">
        <v>85</v>
      </c>
      <c r="AW302" s="13" t="s">
        <v>36</v>
      </c>
      <c r="AX302" s="13" t="s">
        <v>75</v>
      </c>
      <c r="AY302" s="205" t="s">
        <v>130</v>
      </c>
    </row>
    <row r="303" spans="2:51" s="16" customFormat="1" ht="11.25">
      <c r="B303" s="237"/>
      <c r="C303" s="238"/>
      <c r="D303" s="193" t="s">
        <v>142</v>
      </c>
      <c r="E303" s="239" t="s">
        <v>19</v>
      </c>
      <c r="F303" s="240" t="s">
        <v>365</v>
      </c>
      <c r="G303" s="238"/>
      <c r="H303" s="241">
        <v>903.20100000000002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AT303" s="247" t="s">
        <v>142</v>
      </c>
      <c r="AU303" s="247" t="s">
        <v>85</v>
      </c>
      <c r="AV303" s="16" t="s">
        <v>152</v>
      </c>
      <c r="AW303" s="16" t="s">
        <v>36</v>
      </c>
      <c r="AX303" s="16" t="s">
        <v>75</v>
      </c>
      <c r="AY303" s="247" t="s">
        <v>130</v>
      </c>
    </row>
    <row r="304" spans="2:51" s="13" customFormat="1" ht="11.25">
      <c r="B304" s="195"/>
      <c r="C304" s="196"/>
      <c r="D304" s="193" t="s">
        <v>142</v>
      </c>
      <c r="E304" s="197" t="s">
        <v>19</v>
      </c>
      <c r="F304" s="198" t="s">
        <v>396</v>
      </c>
      <c r="G304" s="196"/>
      <c r="H304" s="199">
        <v>154.44</v>
      </c>
      <c r="I304" s="200"/>
      <c r="J304" s="196"/>
      <c r="K304" s="196"/>
      <c r="L304" s="201"/>
      <c r="M304" s="202"/>
      <c r="N304" s="203"/>
      <c r="O304" s="203"/>
      <c r="P304" s="203"/>
      <c r="Q304" s="203"/>
      <c r="R304" s="203"/>
      <c r="S304" s="203"/>
      <c r="T304" s="204"/>
      <c r="AT304" s="205" t="s">
        <v>142</v>
      </c>
      <c r="AU304" s="205" t="s">
        <v>85</v>
      </c>
      <c r="AV304" s="13" t="s">
        <v>85</v>
      </c>
      <c r="AW304" s="13" t="s">
        <v>36</v>
      </c>
      <c r="AX304" s="13" t="s">
        <v>75</v>
      </c>
      <c r="AY304" s="205" t="s">
        <v>130</v>
      </c>
    </row>
    <row r="305" spans="1:65" s="13" customFormat="1" ht="11.25">
      <c r="B305" s="195"/>
      <c r="C305" s="196"/>
      <c r="D305" s="193" t="s">
        <v>142</v>
      </c>
      <c r="E305" s="197" t="s">
        <v>19</v>
      </c>
      <c r="F305" s="198" t="s">
        <v>397</v>
      </c>
      <c r="G305" s="196"/>
      <c r="H305" s="199">
        <v>-40.164999999999999</v>
      </c>
      <c r="I305" s="200"/>
      <c r="J305" s="196"/>
      <c r="K305" s="196"/>
      <c r="L305" s="201"/>
      <c r="M305" s="202"/>
      <c r="N305" s="203"/>
      <c r="O305" s="203"/>
      <c r="P305" s="203"/>
      <c r="Q305" s="203"/>
      <c r="R305" s="203"/>
      <c r="S305" s="203"/>
      <c r="T305" s="204"/>
      <c r="AT305" s="205" t="s">
        <v>142</v>
      </c>
      <c r="AU305" s="205" t="s">
        <v>85</v>
      </c>
      <c r="AV305" s="13" t="s">
        <v>85</v>
      </c>
      <c r="AW305" s="13" t="s">
        <v>36</v>
      </c>
      <c r="AX305" s="13" t="s">
        <v>75</v>
      </c>
      <c r="AY305" s="205" t="s">
        <v>130</v>
      </c>
    </row>
    <row r="306" spans="1:65" s="14" customFormat="1" ht="11.25">
      <c r="B306" s="206"/>
      <c r="C306" s="207"/>
      <c r="D306" s="193" t="s">
        <v>142</v>
      </c>
      <c r="E306" s="208" t="s">
        <v>19</v>
      </c>
      <c r="F306" s="209" t="s">
        <v>145</v>
      </c>
      <c r="G306" s="207"/>
      <c r="H306" s="210">
        <v>1017.476</v>
      </c>
      <c r="I306" s="211"/>
      <c r="J306" s="207"/>
      <c r="K306" s="207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142</v>
      </c>
      <c r="AU306" s="216" t="s">
        <v>85</v>
      </c>
      <c r="AV306" s="14" t="s">
        <v>137</v>
      </c>
      <c r="AW306" s="14" t="s">
        <v>36</v>
      </c>
      <c r="AX306" s="14" t="s">
        <v>83</v>
      </c>
      <c r="AY306" s="216" t="s">
        <v>130</v>
      </c>
    </row>
    <row r="307" spans="1:65" s="2" customFormat="1" ht="37.9" customHeight="1">
      <c r="A307" s="36"/>
      <c r="B307" s="37"/>
      <c r="C307" s="175" t="s">
        <v>285</v>
      </c>
      <c r="D307" s="175" t="s">
        <v>132</v>
      </c>
      <c r="E307" s="176" t="s">
        <v>398</v>
      </c>
      <c r="F307" s="177" t="s">
        <v>399</v>
      </c>
      <c r="G307" s="178" t="s">
        <v>257</v>
      </c>
      <c r="H307" s="179">
        <v>510.59300000000002</v>
      </c>
      <c r="I307" s="180"/>
      <c r="J307" s="181">
        <f>ROUND(I307*H307,2)</f>
        <v>0</v>
      </c>
      <c r="K307" s="177" t="s">
        <v>136</v>
      </c>
      <c r="L307" s="41"/>
      <c r="M307" s="182" t="s">
        <v>19</v>
      </c>
      <c r="N307" s="183" t="s">
        <v>46</v>
      </c>
      <c r="O307" s="66"/>
      <c r="P307" s="184">
        <f>O307*H307</f>
        <v>0</v>
      </c>
      <c r="Q307" s="184">
        <v>0</v>
      </c>
      <c r="R307" s="184">
        <f>Q307*H307</f>
        <v>0</v>
      </c>
      <c r="S307" s="184">
        <v>0</v>
      </c>
      <c r="T307" s="185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6" t="s">
        <v>137</v>
      </c>
      <c r="AT307" s="186" t="s">
        <v>132</v>
      </c>
      <c r="AU307" s="186" t="s">
        <v>85</v>
      </c>
      <c r="AY307" s="19" t="s">
        <v>130</v>
      </c>
      <c r="BE307" s="187">
        <f>IF(N307="základní",J307,0)</f>
        <v>0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83</v>
      </c>
      <c r="BK307" s="187">
        <f>ROUND(I307*H307,2)</f>
        <v>0</v>
      </c>
      <c r="BL307" s="19" t="s">
        <v>137</v>
      </c>
      <c r="BM307" s="186" t="s">
        <v>400</v>
      </c>
    </row>
    <row r="308" spans="1:65" s="2" customFormat="1" ht="11.25">
      <c r="A308" s="36"/>
      <c r="B308" s="37"/>
      <c r="C308" s="38"/>
      <c r="D308" s="188" t="s">
        <v>138</v>
      </c>
      <c r="E308" s="38"/>
      <c r="F308" s="189" t="s">
        <v>401</v>
      </c>
      <c r="G308" s="38"/>
      <c r="H308" s="38"/>
      <c r="I308" s="190"/>
      <c r="J308" s="38"/>
      <c r="K308" s="38"/>
      <c r="L308" s="41"/>
      <c r="M308" s="191"/>
      <c r="N308" s="192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138</v>
      </c>
      <c r="AU308" s="19" t="s">
        <v>85</v>
      </c>
    </row>
    <row r="309" spans="1:65" s="2" customFormat="1" ht="19.5">
      <c r="A309" s="36"/>
      <c r="B309" s="37"/>
      <c r="C309" s="38"/>
      <c r="D309" s="193" t="s">
        <v>140</v>
      </c>
      <c r="E309" s="38"/>
      <c r="F309" s="194" t="s">
        <v>402</v>
      </c>
      <c r="G309" s="38"/>
      <c r="H309" s="38"/>
      <c r="I309" s="190"/>
      <c r="J309" s="38"/>
      <c r="K309" s="38"/>
      <c r="L309" s="41"/>
      <c r="M309" s="191"/>
      <c r="N309" s="192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140</v>
      </c>
      <c r="AU309" s="19" t="s">
        <v>85</v>
      </c>
    </row>
    <row r="310" spans="1:65" s="13" customFormat="1" ht="11.25">
      <c r="B310" s="195"/>
      <c r="C310" s="196"/>
      <c r="D310" s="193" t="s">
        <v>142</v>
      </c>
      <c r="E310" s="197" t="s">
        <v>19</v>
      </c>
      <c r="F310" s="198" t="s">
        <v>381</v>
      </c>
      <c r="G310" s="196"/>
      <c r="H310" s="199">
        <v>37.68</v>
      </c>
      <c r="I310" s="200"/>
      <c r="J310" s="196"/>
      <c r="K310" s="196"/>
      <c r="L310" s="201"/>
      <c r="M310" s="202"/>
      <c r="N310" s="203"/>
      <c r="O310" s="203"/>
      <c r="P310" s="203"/>
      <c r="Q310" s="203"/>
      <c r="R310" s="203"/>
      <c r="S310" s="203"/>
      <c r="T310" s="204"/>
      <c r="AT310" s="205" t="s">
        <v>142</v>
      </c>
      <c r="AU310" s="205" t="s">
        <v>85</v>
      </c>
      <c r="AV310" s="13" t="s">
        <v>85</v>
      </c>
      <c r="AW310" s="13" t="s">
        <v>36</v>
      </c>
      <c r="AX310" s="13" t="s">
        <v>75</v>
      </c>
      <c r="AY310" s="205" t="s">
        <v>130</v>
      </c>
    </row>
    <row r="311" spans="1:65" s="13" customFormat="1" ht="11.25">
      <c r="B311" s="195"/>
      <c r="C311" s="196"/>
      <c r="D311" s="193" t="s">
        <v>142</v>
      </c>
      <c r="E311" s="197" t="s">
        <v>19</v>
      </c>
      <c r="F311" s="198" t="s">
        <v>382</v>
      </c>
      <c r="G311" s="196"/>
      <c r="H311" s="199">
        <v>53.609000000000002</v>
      </c>
      <c r="I311" s="200"/>
      <c r="J311" s="196"/>
      <c r="K311" s="196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142</v>
      </c>
      <c r="AU311" s="205" t="s">
        <v>85</v>
      </c>
      <c r="AV311" s="13" t="s">
        <v>85</v>
      </c>
      <c r="AW311" s="13" t="s">
        <v>36</v>
      </c>
      <c r="AX311" s="13" t="s">
        <v>75</v>
      </c>
      <c r="AY311" s="205" t="s">
        <v>130</v>
      </c>
    </row>
    <row r="312" spans="1:65" s="13" customFormat="1" ht="11.25">
      <c r="B312" s="195"/>
      <c r="C312" s="196"/>
      <c r="D312" s="193" t="s">
        <v>142</v>
      </c>
      <c r="E312" s="197" t="s">
        <v>19</v>
      </c>
      <c r="F312" s="198" t="s">
        <v>383</v>
      </c>
      <c r="G312" s="196"/>
      <c r="H312" s="199">
        <v>1.7689999999999999</v>
      </c>
      <c r="I312" s="200"/>
      <c r="J312" s="196"/>
      <c r="K312" s="196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142</v>
      </c>
      <c r="AU312" s="205" t="s">
        <v>85</v>
      </c>
      <c r="AV312" s="13" t="s">
        <v>85</v>
      </c>
      <c r="AW312" s="13" t="s">
        <v>36</v>
      </c>
      <c r="AX312" s="13" t="s">
        <v>75</v>
      </c>
      <c r="AY312" s="205" t="s">
        <v>130</v>
      </c>
    </row>
    <row r="313" spans="1:65" s="13" customFormat="1" ht="11.25">
      <c r="B313" s="195"/>
      <c r="C313" s="196"/>
      <c r="D313" s="193" t="s">
        <v>142</v>
      </c>
      <c r="E313" s="197" t="s">
        <v>19</v>
      </c>
      <c r="F313" s="198" t="s">
        <v>384</v>
      </c>
      <c r="G313" s="196"/>
      <c r="H313" s="199">
        <v>1.179</v>
      </c>
      <c r="I313" s="200"/>
      <c r="J313" s="196"/>
      <c r="K313" s="196"/>
      <c r="L313" s="201"/>
      <c r="M313" s="202"/>
      <c r="N313" s="203"/>
      <c r="O313" s="203"/>
      <c r="P313" s="203"/>
      <c r="Q313" s="203"/>
      <c r="R313" s="203"/>
      <c r="S313" s="203"/>
      <c r="T313" s="204"/>
      <c r="AT313" s="205" t="s">
        <v>142</v>
      </c>
      <c r="AU313" s="205" t="s">
        <v>85</v>
      </c>
      <c r="AV313" s="13" t="s">
        <v>85</v>
      </c>
      <c r="AW313" s="13" t="s">
        <v>36</v>
      </c>
      <c r="AX313" s="13" t="s">
        <v>75</v>
      </c>
      <c r="AY313" s="205" t="s">
        <v>130</v>
      </c>
    </row>
    <row r="314" spans="1:65" s="13" customFormat="1" ht="11.25">
      <c r="B314" s="195"/>
      <c r="C314" s="196"/>
      <c r="D314" s="193" t="s">
        <v>142</v>
      </c>
      <c r="E314" s="197" t="s">
        <v>19</v>
      </c>
      <c r="F314" s="198" t="s">
        <v>385</v>
      </c>
      <c r="G314" s="196"/>
      <c r="H314" s="199">
        <v>194.994</v>
      </c>
      <c r="I314" s="200"/>
      <c r="J314" s="196"/>
      <c r="K314" s="196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142</v>
      </c>
      <c r="AU314" s="205" t="s">
        <v>85</v>
      </c>
      <c r="AV314" s="13" t="s">
        <v>85</v>
      </c>
      <c r="AW314" s="13" t="s">
        <v>36</v>
      </c>
      <c r="AX314" s="13" t="s">
        <v>75</v>
      </c>
      <c r="AY314" s="205" t="s">
        <v>130</v>
      </c>
    </row>
    <row r="315" spans="1:65" s="13" customFormat="1" ht="11.25">
      <c r="B315" s="195"/>
      <c r="C315" s="196"/>
      <c r="D315" s="193" t="s">
        <v>142</v>
      </c>
      <c r="E315" s="197" t="s">
        <v>19</v>
      </c>
      <c r="F315" s="198" t="s">
        <v>386</v>
      </c>
      <c r="G315" s="196"/>
      <c r="H315" s="199">
        <v>14.532</v>
      </c>
      <c r="I315" s="200"/>
      <c r="J315" s="196"/>
      <c r="K315" s="196"/>
      <c r="L315" s="201"/>
      <c r="M315" s="202"/>
      <c r="N315" s="203"/>
      <c r="O315" s="203"/>
      <c r="P315" s="203"/>
      <c r="Q315" s="203"/>
      <c r="R315" s="203"/>
      <c r="S315" s="203"/>
      <c r="T315" s="204"/>
      <c r="AT315" s="205" t="s">
        <v>142</v>
      </c>
      <c r="AU315" s="205" t="s">
        <v>85</v>
      </c>
      <c r="AV315" s="13" t="s">
        <v>85</v>
      </c>
      <c r="AW315" s="13" t="s">
        <v>36</v>
      </c>
      <c r="AX315" s="13" t="s">
        <v>75</v>
      </c>
      <c r="AY315" s="205" t="s">
        <v>130</v>
      </c>
    </row>
    <row r="316" spans="1:65" s="13" customFormat="1" ht="11.25">
      <c r="B316" s="195"/>
      <c r="C316" s="196"/>
      <c r="D316" s="193" t="s">
        <v>142</v>
      </c>
      <c r="E316" s="197" t="s">
        <v>19</v>
      </c>
      <c r="F316" s="198" t="s">
        <v>387</v>
      </c>
      <c r="G316" s="196"/>
      <c r="H316" s="199">
        <v>6.92</v>
      </c>
      <c r="I316" s="200"/>
      <c r="J316" s="196"/>
      <c r="K316" s="196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142</v>
      </c>
      <c r="AU316" s="205" t="s">
        <v>85</v>
      </c>
      <c r="AV316" s="13" t="s">
        <v>85</v>
      </c>
      <c r="AW316" s="13" t="s">
        <v>36</v>
      </c>
      <c r="AX316" s="13" t="s">
        <v>75</v>
      </c>
      <c r="AY316" s="205" t="s">
        <v>130</v>
      </c>
    </row>
    <row r="317" spans="1:65" s="13" customFormat="1" ht="11.25">
      <c r="B317" s="195"/>
      <c r="C317" s="196"/>
      <c r="D317" s="193" t="s">
        <v>142</v>
      </c>
      <c r="E317" s="197" t="s">
        <v>19</v>
      </c>
      <c r="F317" s="198" t="s">
        <v>388</v>
      </c>
      <c r="G317" s="196"/>
      <c r="H317" s="199">
        <v>85.635000000000005</v>
      </c>
      <c r="I317" s="200"/>
      <c r="J317" s="196"/>
      <c r="K317" s="196"/>
      <c r="L317" s="201"/>
      <c r="M317" s="202"/>
      <c r="N317" s="203"/>
      <c r="O317" s="203"/>
      <c r="P317" s="203"/>
      <c r="Q317" s="203"/>
      <c r="R317" s="203"/>
      <c r="S317" s="203"/>
      <c r="T317" s="204"/>
      <c r="AT317" s="205" t="s">
        <v>142</v>
      </c>
      <c r="AU317" s="205" t="s">
        <v>85</v>
      </c>
      <c r="AV317" s="13" t="s">
        <v>85</v>
      </c>
      <c r="AW317" s="13" t="s">
        <v>36</v>
      </c>
      <c r="AX317" s="13" t="s">
        <v>75</v>
      </c>
      <c r="AY317" s="205" t="s">
        <v>130</v>
      </c>
    </row>
    <row r="318" spans="1:65" s="16" customFormat="1" ht="11.25">
      <c r="B318" s="237"/>
      <c r="C318" s="238"/>
      <c r="D318" s="193" t="s">
        <v>142</v>
      </c>
      <c r="E318" s="239" t="s">
        <v>19</v>
      </c>
      <c r="F318" s="240" t="s">
        <v>365</v>
      </c>
      <c r="G318" s="238"/>
      <c r="H318" s="241">
        <v>396.31799999999998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AT318" s="247" t="s">
        <v>142</v>
      </c>
      <c r="AU318" s="247" t="s">
        <v>85</v>
      </c>
      <c r="AV318" s="16" t="s">
        <v>152</v>
      </c>
      <c r="AW318" s="16" t="s">
        <v>36</v>
      </c>
      <c r="AX318" s="16" t="s">
        <v>75</v>
      </c>
      <c r="AY318" s="247" t="s">
        <v>130</v>
      </c>
    </row>
    <row r="319" spans="1:65" s="13" customFormat="1" ht="11.25">
      <c r="B319" s="195"/>
      <c r="C319" s="196"/>
      <c r="D319" s="193" t="s">
        <v>142</v>
      </c>
      <c r="E319" s="197" t="s">
        <v>19</v>
      </c>
      <c r="F319" s="198" t="s">
        <v>396</v>
      </c>
      <c r="G319" s="196"/>
      <c r="H319" s="199">
        <v>154.44</v>
      </c>
      <c r="I319" s="200"/>
      <c r="J319" s="196"/>
      <c r="K319" s="196"/>
      <c r="L319" s="201"/>
      <c r="M319" s="202"/>
      <c r="N319" s="203"/>
      <c r="O319" s="203"/>
      <c r="P319" s="203"/>
      <c r="Q319" s="203"/>
      <c r="R319" s="203"/>
      <c r="S319" s="203"/>
      <c r="T319" s="204"/>
      <c r="AT319" s="205" t="s">
        <v>142</v>
      </c>
      <c r="AU319" s="205" t="s">
        <v>85</v>
      </c>
      <c r="AV319" s="13" t="s">
        <v>85</v>
      </c>
      <c r="AW319" s="13" t="s">
        <v>36</v>
      </c>
      <c r="AX319" s="13" t="s">
        <v>75</v>
      </c>
      <c r="AY319" s="205" t="s">
        <v>130</v>
      </c>
    </row>
    <row r="320" spans="1:65" s="13" customFormat="1" ht="11.25">
      <c r="B320" s="195"/>
      <c r="C320" s="196"/>
      <c r="D320" s="193" t="s">
        <v>142</v>
      </c>
      <c r="E320" s="197" t="s">
        <v>19</v>
      </c>
      <c r="F320" s="198" t="s">
        <v>397</v>
      </c>
      <c r="G320" s="196"/>
      <c r="H320" s="199">
        <v>-40.164999999999999</v>
      </c>
      <c r="I320" s="200"/>
      <c r="J320" s="196"/>
      <c r="K320" s="196"/>
      <c r="L320" s="201"/>
      <c r="M320" s="202"/>
      <c r="N320" s="203"/>
      <c r="O320" s="203"/>
      <c r="P320" s="203"/>
      <c r="Q320" s="203"/>
      <c r="R320" s="203"/>
      <c r="S320" s="203"/>
      <c r="T320" s="204"/>
      <c r="AT320" s="205" t="s">
        <v>142</v>
      </c>
      <c r="AU320" s="205" t="s">
        <v>85</v>
      </c>
      <c r="AV320" s="13" t="s">
        <v>85</v>
      </c>
      <c r="AW320" s="13" t="s">
        <v>36</v>
      </c>
      <c r="AX320" s="13" t="s">
        <v>75</v>
      </c>
      <c r="AY320" s="205" t="s">
        <v>130</v>
      </c>
    </row>
    <row r="321" spans="1:65" s="14" customFormat="1" ht="11.25">
      <c r="B321" s="206"/>
      <c r="C321" s="207"/>
      <c r="D321" s="193" t="s">
        <v>142</v>
      </c>
      <c r="E321" s="208" t="s">
        <v>19</v>
      </c>
      <c r="F321" s="209" t="s">
        <v>145</v>
      </c>
      <c r="G321" s="207"/>
      <c r="H321" s="210">
        <v>510.59300000000002</v>
      </c>
      <c r="I321" s="211"/>
      <c r="J321" s="207"/>
      <c r="K321" s="207"/>
      <c r="L321" s="212"/>
      <c r="M321" s="213"/>
      <c r="N321" s="214"/>
      <c r="O321" s="214"/>
      <c r="P321" s="214"/>
      <c r="Q321" s="214"/>
      <c r="R321" s="214"/>
      <c r="S321" s="214"/>
      <c r="T321" s="215"/>
      <c r="AT321" s="216" t="s">
        <v>142</v>
      </c>
      <c r="AU321" s="216" t="s">
        <v>85</v>
      </c>
      <c r="AV321" s="14" t="s">
        <v>137</v>
      </c>
      <c r="AW321" s="14" t="s">
        <v>36</v>
      </c>
      <c r="AX321" s="14" t="s">
        <v>83</v>
      </c>
      <c r="AY321" s="216" t="s">
        <v>130</v>
      </c>
    </row>
    <row r="322" spans="1:65" s="2" customFormat="1" ht="16.5" customHeight="1">
      <c r="A322" s="36"/>
      <c r="B322" s="37"/>
      <c r="C322" s="227" t="s">
        <v>403</v>
      </c>
      <c r="D322" s="227" t="s">
        <v>225</v>
      </c>
      <c r="E322" s="228" t="s">
        <v>404</v>
      </c>
      <c r="F322" s="229" t="s">
        <v>405</v>
      </c>
      <c r="G322" s="230" t="s">
        <v>347</v>
      </c>
      <c r="H322" s="231">
        <v>44</v>
      </c>
      <c r="I322" s="232"/>
      <c r="J322" s="233">
        <f>ROUND(I322*H322,2)</f>
        <v>0</v>
      </c>
      <c r="K322" s="229" t="s">
        <v>19</v>
      </c>
      <c r="L322" s="234"/>
      <c r="M322" s="235" t="s">
        <v>19</v>
      </c>
      <c r="N322" s="236" t="s">
        <v>46</v>
      </c>
      <c r="O322" s="66"/>
      <c r="P322" s="184">
        <f>O322*H322</f>
        <v>0</v>
      </c>
      <c r="Q322" s="184">
        <v>1.23E-3</v>
      </c>
      <c r="R322" s="184">
        <f>Q322*H322</f>
        <v>5.4120000000000001E-2</v>
      </c>
      <c r="S322" s="184">
        <v>0</v>
      </c>
      <c r="T322" s="185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6" t="s">
        <v>181</v>
      </c>
      <c r="AT322" s="186" t="s">
        <v>225</v>
      </c>
      <c r="AU322" s="186" t="s">
        <v>85</v>
      </c>
      <c r="AY322" s="19" t="s">
        <v>130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83</v>
      </c>
      <c r="BK322" s="187">
        <f>ROUND(I322*H322,2)</f>
        <v>0</v>
      </c>
      <c r="BL322" s="19" t="s">
        <v>137</v>
      </c>
      <c r="BM322" s="186" t="s">
        <v>406</v>
      </c>
    </row>
    <row r="323" spans="1:65" s="13" customFormat="1" ht="11.25">
      <c r="B323" s="195"/>
      <c r="C323" s="196"/>
      <c r="D323" s="193" t="s">
        <v>142</v>
      </c>
      <c r="E323" s="197" t="s">
        <v>19</v>
      </c>
      <c r="F323" s="198" t="s">
        <v>407</v>
      </c>
      <c r="G323" s="196"/>
      <c r="H323" s="199">
        <v>36</v>
      </c>
      <c r="I323" s="200"/>
      <c r="J323" s="196"/>
      <c r="K323" s="196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142</v>
      </c>
      <c r="AU323" s="205" t="s">
        <v>85</v>
      </c>
      <c r="AV323" s="13" t="s">
        <v>85</v>
      </c>
      <c r="AW323" s="13" t="s">
        <v>36</v>
      </c>
      <c r="AX323" s="13" t="s">
        <v>75</v>
      </c>
      <c r="AY323" s="205" t="s">
        <v>130</v>
      </c>
    </row>
    <row r="324" spans="1:65" s="13" customFormat="1" ht="11.25">
      <c r="B324" s="195"/>
      <c r="C324" s="196"/>
      <c r="D324" s="193" t="s">
        <v>142</v>
      </c>
      <c r="E324" s="197" t="s">
        <v>19</v>
      </c>
      <c r="F324" s="198" t="s">
        <v>408</v>
      </c>
      <c r="G324" s="196"/>
      <c r="H324" s="199">
        <v>8</v>
      </c>
      <c r="I324" s="200"/>
      <c r="J324" s="196"/>
      <c r="K324" s="196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142</v>
      </c>
      <c r="AU324" s="205" t="s">
        <v>85</v>
      </c>
      <c r="AV324" s="13" t="s">
        <v>85</v>
      </c>
      <c r="AW324" s="13" t="s">
        <v>36</v>
      </c>
      <c r="AX324" s="13" t="s">
        <v>75</v>
      </c>
      <c r="AY324" s="205" t="s">
        <v>130</v>
      </c>
    </row>
    <row r="325" spans="1:65" s="14" customFormat="1" ht="11.25">
      <c r="B325" s="206"/>
      <c r="C325" s="207"/>
      <c r="D325" s="193" t="s">
        <v>142</v>
      </c>
      <c r="E325" s="208" t="s">
        <v>19</v>
      </c>
      <c r="F325" s="209" t="s">
        <v>145</v>
      </c>
      <c r="G325" s="207"/>
      <c r="H325" s="210">
        <v>44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142</v>
      </c>
      <c r="AU325" s="216" t="s">
        <v>85</v>
      </c>
      <c r="AV325" s="14" t="s">
        <v>137</v>
      </c>
      <c r="AW325" s="14" t="s">
        <v>36</v>
      </c>
      <c r="AX325" s="14" t="s">
        <v>83</v>
      </c>
      <c r="AY325" s="216" t="s">
        <v>130</v>
      </c>
    </row>
    <row r="326" spans="1:65" s="2" customFormat="1" ht="16.5" customHeight="1">
      <c r="A326" s="36"/>
      <c r="B326" s="37"/>
      <c r="C326" s="227" t="s">
        <v>295</v>
      </c>
      <c r="D326" s="227" t="s">
        <v>225</v>
      </c>
      <c r="E326" s="228" t="s">
        <v>409</v>
      </c>
      <c r="F326" s="229" t="s">
        <v>410</v>
      </c>
      <c r="G326" s="230" t="s">
        <v>347</v>
      </c>
      <c r="H326" s="231">
        <v>88</v>
      </c>
      <c r="I326" s="232"/>
      <c r="J326" s="233">
        <f>ROUND(I326*H326,2)</f>
        <v>0</v>
      </c>
      <c r="K326" s="229" t="s">
        <v>19</v>
      </c>
      <c r="L326" s="234"/>
      <c r="M326" s="235" t="s">
        <v>19</v>
      </c>
      <c r="N326" s="236" t="s">
        <v>46</v>
      </c>
      <c r="O326" s="66"/>
      <c r="P326" s="184">
        <f>O326*H326</f>
        <v>0</v>
      </c>
      <c r="Q326" s="184">
        <v>9.0000000000000006E-5</v>
      </c>
      <c r="R326" s="184">
        <f>Q326*H326</f>
        <v>7.92E-3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181</v>
      </c>
      <c r="AT326" s="186" t="s">
        <v>225</v>
      </c>
      <c r="AU326" s="186" t="s">
        <v>85</v>
      </c>
      <c r="AY326" s="19" t="s">
        <v>130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83</v>
      </c>
      <c r="BK326" s="187">
        <f>ROUND(I326*H326,2)</f>
        <v>0</v>
      </c>
      <c r="BL326" s="19" t="s">
        <v>137</v>
      </c>
      <c r="BM326" s="186" t="s">
        <v>411</v>
      </c>
    </row>
    <row r="327" spans="1:65" s="13" customFormat="1" ht="11.25">
      <c r="B327" s="195"/>
      <c r="C327" s="196"/>
      <c r="D327" s="193" t="s">
        <v>142</v>
      </c>
      <c r="E327" s="197" t="s">
        <v>19</v>
      </c>
      <c r="F327" s="198" t="s">
        <v>412</v>
      </c>
      <c r="G327" s="196"/>
      <c r="H327" s="199">
        <v>72</v>
      </c>
      <c r="I327" s="200"/>
      <c r="J327" s="196"/>
      <c r="K327" s="196"/>
      <c r="L327" s="201"/>
      <c r="M327" s="202"/>
      <c r="N327" s="203"/>
      <c r="O327" s="203"/>
      <c r="P327" s="203"/>
      <c r="Q327" s="203"/>
      <c r="R327" s="203"/>
      <c r="S327" s="203"/>
      <c r="T327" s="204"/>
      <c r="AT327" s="205" t="s">
        <v>142</v>
      </c>
      <c r="AU327" s="205" t="s">
        <v>85</v>
      </c>
      <c r="AV327" s="13" t="s">
        <v>85</v>
      </c>
      <c r="AW327" s="13" t="s">
        <v>36</v>
      </c>
      <c r="AX327" s="13" t="s">
        <v>75</v>
      </c>
      <c r="AY327" s="205" t="s">
        <v>130</v>
      </c>
    </row>
    <row r="328" spans="1:65" s="13" customFormat="1" ht="11.25">
      <c r="B328" s="195"/>
      <c r="C328" s="196"/>
      <c r="D328" s="193" t="s">
        <v>142</v>
      </c>
      <c r="E328" s="197" t="s">
        <v>19</v>
      </c>
      <c r="F328" s="198" t="s">
        <v>413</v>
      </c>
      <c r="G328" s="196"/>
      <c r="H328" s="199">
        <v>16</v>
      </c>
      <c r="I328" s="200"/>
      <c r="J328" s="196"/>
      <c r="K328" s="196"/>
      <c r="L328" s="201"/>
      <c r="M328" s="202"/>
      <c r="N328" s="203"/>
      <c r="O328" s="203"/>
      <c r="P328" s="203"/>
      <c r="Q328" s="203"/>
      <c r="R328" s="203"/>
      <c r="S328" s="203"/>
      <c r="T328" s="204"/>
      <c r="AT328" s="205" t="s">
        <v>142</v>
      </c>
      <c r="AU328" s="205" t="s">
        <v>85</v>
      </c>
      <c r="AV328" s="13" t="s">
        <v>85</v>
      </c>
      <c r="AW328" s="13" t="s">
        <v>36</v>
      </c>
      <c r="AX328" s="13" t="s">
        <v>75</v>
      </c>
      <c r="AY328" s="205" t="s">
        <v>130</v>
      </c>
    </row>
    <row r="329" spans="1:65" s="14" customFormat="1" ht="11.25">
      <c r="B329" s="206"/>
      <c r="C329" s="207"/>
      <c r="D329" s="193" t="s">
        <v>142</v>
      </c>
      <c r="E329" s="208" t="s">
        <v>19</v>
      </c>
      <c r="F329" s="209" t="s">
        <v>145</v>
      </c>
      <c r="G329" s="207"/>
      <c r="H329" s="210">
        <v>88</v>
      </c>
      <c r="I329" s="211"/>
      <c r="J329" s="207"/>
      <c r="K329" s="207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142</v>
      </c>
      <c r="AU329" s="216" t="s">
        <v>85</v>
      </c>
      <c r="AV329" s="14" t="s">
        <v>137</v>
      </c>
      <c r="AW329" s="14" t="s">
        <v>36</v>
      </c>
      <c r="AX329" s="14" t="s">
        <v>83</v>
      </c>
      <c r="AY329" s="216" t="s">
        <v>130</v>
      </c>
    </row>
    <row r="330" spans="1:65" s="2" customFormat="1" ht="16.5" customHeight="1">
      <c r="A330" s="36"/>
      <c r="B330" s="37"/>
      <c r="C330" s="227" t="s">
        <v>414</v>
      </c>
      <c r="D330" s="227" t="s">
        <v>225</v>
      </c>
      <c r="E330" s="228" t="s">
        <v>415</v>
      </c>
      <c r="F330" s="229" t="s">
        <v>416</v>
      </c>
      <c r="G330" s="230" t="s">
        <v>347</v>
      </c>
      <c r="H330" s="231">
        <v>88</v>
      </c>
      <c r="I330" s="232"/>
      <c r="J330" s="233">
        <f>ROUND(I330*H330,2)</f>
        <v>0</v>
      </c>
      <c r="K330" s="229" t="s">
        <v>19</v>
      </c>
      <c r="L330" s="234"/>
      <c r="M330" s="235" t="s">
        <v>19</v>
      </c>
      <c r="N330" s="236" t="s">
        <v>46</v>
      </c>
      <c r="O330" s="66"/>
      <c r="P330" s="184">
        <f>O330*H330</f>
        <v>0</v>
      </c>
      <c r="Q330" s="184">
        <v>5.6999999999999998E-4</v>
      </c>
      <c r="R330" s="184">
        <f>Q330*H330</f>
        <v>5.0159999999999996E-2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181</v>
      </c>
      <c r="AT330" s="186" t="s">
        <v>225</v>
      </c>
      <c r="AU330" s="186" t="s">
        <v>85</v>
      </c>
      <c r="AY330" s="19" t="s">
        <v>130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83</v>
      </c>
      <c r="BK330" s="187">
        <f>ROUND(I330*H330,2)</f>
        <v>0</v>
      </c>
      <c r="BL330" s="19" t="s">
        <v>137</v>
      </c>
      <c r="BM330" s="186" t="s">
        <v>417</v>
      </c>
    </row>
    <row r="331" spans="1:65" s="13" customFormat="1" ht="11.25">
      <c r="B331" s="195"/>
      <c r="C331" s="196"/>
      <c r="D331" s="193" t="s">
        <v>142</v>
      </c>
      <c r="E331" s="197" t="s">
        <v>19</v>
      </c>
      <c r="F331" s="198" t="s">
        <v>412</v>
      </c>
      <c r="G331" s="196"/>
      <c r="H331" s="199">
        <v>72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142</v>
      </c>
      <c r="AU331" s="205" t="s">
        <v>85</v>
      </c>
      <c r="AV331" s="13" t="s">
        <v>85</v>
      </c>
      <c r="AW331" s="13" t="s">
        <v>36</v>
      </c>
      <c r="AX331" s="13" t="s">
        <v>75</v>
      </c>
      <c r="AY331" s="205" t="s">
        <v>130</v>
      </c>
    </row>
    <row r="332" spans="1:65" s="13" customFormat="1" ht="11.25">
      <c r="B332" s="195"/>
      <c r="C332" s="196"/>
      <c r="D332" s="193" t="s">
        <v>142</v>
      </c>
      <c r="E332" s="197" t="s">
        <v>19</v>
      </c>
      <c r="F332" s="198" t="s">
        <v>413</v>
      </c>
      <c r="G332" s="196"/>
      <c r="H332" s="199">
        <v>16</v>
      </c>
      <c r="I332" s="200"/>
      <c r="J332" s="196"/>
      <c r="K332" s="196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142</v>
      </c>
      <c r="AU332" s="205" t="s">
        <v>85</v>
      </c>
      <c r="AV332" s="13" t="s">
        <v>85</v>
      </c>
      <c r="AW332" s="13" t="s">
        <v>36</v>
      </c>
      <c r="AX332" s="13" t="s">
        <v>75</v>
      </c>
      <c r="AY332" s="205" t="s">
        <v>130</v>
      </c>
    </row>
    <row r="333" spans="1:65" s="14" customFormat="1" ht="11.25">
      <c r="B333" s="206"/>
      <c r="C333" s="207"/>
      <c r="D333" s="193" t="s">
        <v>142</v>
      </c>
      <c r="E333" s="208" t="s">
        <v>19</v>
      </c>
      <c r="F333" s="209" t="s">
        <v>145</v>
      </c>
      <c r="G333" s="207"/>
      <c r="H333" s="210">
        <v>88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142</v>
      </c>
      <c r="AU333" s="216" t="s">
        <v>85</v>
      </c>
      <c r="AV333" s="14" t="s">
        <v>137</v>
      </c>
      <c r="AW333" s="14" t="s">
        <v>36</v>
      </c>
      <c r="AX333" s="14" t="s">
        <v>83</v>
      </c>
      <c r="AY333" s="216" t="s">
        <v>130</v>
      </c>
    </row>
    <row r="334" spans="1:65" s="2" customFormat="1" ht="16.5" customHeight="1">
      <c r="A334" s="36"/>
      <c r="B334" s="37"/>
      <c r="C334" s="227" t="s">
        <v>301</v>
      </c>
      <c r="D334" s="227" t="s">
        <v>225</v>
      </c>
      <c r="E334" s="228" t="s">
        <v>418</v>
      </c>
      <c r="F334" s="229" t="s">
        <v>419</v>
      </c>
      <c r="G334" s="230" t="s">
        <v>347</v>
      </c>
      <c r="H334" s="231">
        <v>22</v>
      </c>
      <c r="I334" s="232"/>
      <c r="J334" s="233">
        <f>ROUND(I334*H334,2)</f>
        <v>0</v>
      </c>
      <c r="K334" s="229" t="s">
        <v>19</v>
      </c>
      <c r="L334" s="234"/>
      <c r="M334" s="235" t="s">
        <v>19</v>
      </c>
      <c r="N334" s="236" t="s">
        <v>46</v>
      </c>
      <c r="O334" s="66"/>
      <c r="P334" s="184">
        <f>O334*H334</f>
        <v>0</v>
      </c>
      <c r="Q334" s="184">
        <v>8.5199999999999998E-3</v>
      </c>
      <c r="R334" s="184">
        <f>Q334*H334</f>
        <v>0.18744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181</v>
      </c>
      <c r="AT334" s="186" t="s">
        <v>225</v>
      </c>
      <c r="AU334" s="186" t="s">
        <v>85</v>
      </c>
      <c r="AY334" s="19" t="s">
        <v>130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83</v>
      </c>
      <c r="BK334" s="187">
        <f>ROUND(I334*H334,2)</f>
        <v>0</v>
      </c>
      <c r="BL334" s="19" t="s">
        <v>137</v>
      </c>
      <c r="BM334" s="186" t="s">
        <v>420</v>
      </c>
    </row>
    <row r="335" spans="1:65" s="13" customFormat="1" ht="11.25">
      <c r="B335" s="195"/>
      <c r="C335" s="196"/>
      <c r="D335" s="193" t="s">
        <v>142</v>
      </c>
      <c r="E335" s="197" t="s">
        <v>19</v>
      </c>
      <c r="F335" s="198" t="s">
        <v>421</v>
      </c>
      <c r="G335" s="196"/>
      <c r="H335" s="199">
        <v>18</v>
      </c>
      <c r="I335" s="200"/>
      <c r="J335" s="196"/>
      <c r="K335" s="196"/>
      <c r="L335" s="201"/>
      <c r="M335" s="202"/>
      <c r="N335" s="203"/>
      <c r="O335" s="203"/>
      <c r="P335" s="203"/>
      <c r="Q335" s="203"/>
      <c r="R335" s="203"/>
      <c r="S335" s="203"/>
      <c r="T335" s="204"/>
      <c r="AT335" s="205" t="s">
        <v>142</v>
      </c>
      <c r="AU335" s="205" t="s">
        <v>85</v>
      </c>
      <c r="AV335" s="13" t="s">
        <v>85</v>
      </c>
      <c r="AW335" s="13" t="s">
        <v>36</v>
      </c>
      <c r="AX335" s="13" t="s">
        <v>75</v>
      </c>
      <c r="AY335" s="205" t="s">
        <v>130</v>
      </c>
    </row>
    <row r="336" spans="1:65" s="13" customFormat="1" ht="11.25">
      <c r="B336" s="195"/>
      <c r="C336" s="196"/>
      <c r="D336" s="193" t="s">
        <v>142</v>
      </c>
      <c r="E336" s="197" t="s">
        <v>19</v>
      </c>
      <c r="F336" s="198" t="s">
        <v>422</v>
      </c>
      <c r="G336" s="196"/>
      <c r="H336" s="199">
        <v>4</v>
      </c>
      <c r="I336" s="200"/>
      <c r="J336" s="196"/>
      <c r="K336" s="196"/>
      <c r="L336" s="201"/>
      <c r="M336" s="202"/>
      <c r="N336" s="203"/>
      <c r="O336" s="203"/>
      <c r="P336" s="203"/>
      <c r="Q336" s="203"/>
      <c r="R336" s="203"/>
      <c r="S336" s="203"/>
      <c r="T336" s="204"/>
      <c r="AT336" s="205" t="s">
        <v>142</v>
      </c>
      <c r="AU336" s="205" t="s">
        <v>85</v>
      </c>
      <c r="AV336" s="13" t="s">
        <v>85</v>
      </c>
      <c r="AW336" s="13" t="s">
        <v>36</v>
      </c>
      <c r="AX336" s="13" t="s">
        <v>75</v>
      </c>
      <c r="AY336" s="205" t="s">
        <v>130</v>
      </c>
    </row>
    <row r="337" spans="1:65" s="14" customFormat="1" ht="11.25">
      <c r="B337" s="206"/>
      <c r="C337" s="207"/>
      <c r="D337" s="193" t="s">
        <v>142</v>
      </c>
      <c r="E337" s="208" t="s">
        <v>19</v>
      </c>
      <c r="F337" s="209" t="s">
        <v>145</v>
      </c>
      <c r="G337" s="207"/>
      <c r="H337" s="210">
        <v>22</v>
      </c>
      <c r="I337" s="211"/>
      <c r="J337" s="207"/>
      <c r="K337" s="207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142</v>
      </c>
      <c r="AU337" s="216" t="s">
        <v>85</v>
      </c>
      <c r="AV337" s="14" t="s">
        <v>137</v>
      </c>
      <c r="AW337" s="14" t="s">
        <v>36</v>
      </c>
      <c r="AX337" s="14" t="s">
        <v>83</v>
      </c>
      <c r="AY337" s="216" t="s">
        <v>130</v>
      </c>
    </row>
    <row r="338" spans="1:65" s="2" customFormat="1" ht="16.5" customHeight="1">
      <c r="A338" s="36"/>
      <c r="B338" s="37"/>
      <c r="C338" s="227" t="s">
        <v>423</v>
      </c>
      <c r="D338" s="227" t="s">
        <v>225</v>
      </c>
      <c r="E338" s="228" t="s">
        <v>424</v>
      </c>
      <c r="F338" s="229" t="s">
        <v>425</v>
      </c>
      <c r="G338" s="230" t="s">
        <v>135</v>
      </c>
      <c r="H338" s="231">
        <v>1.8640000000000001</v>
      </c>
      <c r="I338" s="232"/>
      <c r="J338" s="233">
        <f>ROUND(I338*H338,2)</f>
        <v>0</v>
      </c>
      <c r="K338" s="229" t="s">
        <v>19</v>
      </c>
      <c r="L338" s="234"/>
      <c r="M338" s="235" t="s">
        <v>19</v>
      </c>
      <c r="N338" s="236" t="s">
        <v>46</v>
      </c>
      <c r="O338" s="66"/>
      <c r="P338" s="184">
        <f>O338*H338</f>
        <v>0</v>
      </c>
      <c r="Q338" s="184">
        <v>1E-3</v>
      </c>
      <c r="R338" s="184">
        <f>Q338*H338</f>
        <v>1.8640000000000002E-3</v>
      </c>
      <c r="S338" s="184">
        <v>0</v>
      </c>
      <c r="T338" s="185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6" t="s">
        <v>181</v>
      </c>
      <c r="AT338" s="186" t="s">
        <v>225</v>
      </c>
      <c r="AU338" s="186" t="s">
        <v>85</v>
      </c>
      <c r="AY338" s="19" t="s">
        <v>130</v>
      </c>
      <c r="BE338" s="187">
        <f>IF(N338="základní",J338,0)</f>
        <v>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83</v>
      </c>
      <c r="BK338" s="187">
        <f>ROUND(I338*H338,2)</f>
        <v>0</v>
      </c>
      <c r="BL338" s="19" t="s">
        <v>137</v>
      </c>
      <c r="BM338" s="186" t="s">
        <v>426</v>
      </c>
    </row>
    <row r="339" spans="1:65" s="15" customFormat="1" ht="11.25">
      <c r="B339" s="217"/>
      <c r="C339" s="218"/>
      <c r="D339" s="193" t="s">
        <v>142</v>
      </c>
      <c r="E339" s="219" t="s">
        <v>19</v>
      </c>
      <c r="F339" s="220" t="s">
        <v>427</v>
      </c>
      <c r="G339" s="218"/>
      <c r="H339" s="219" t="s">
        <v>19</v>
      </c>
      <c r="I339" s="221"/>
      <c r="J339" s="218"/>
      <c r="K339" s="218"/>
      <c r="L339" s="222"/>
      <c r="M339" s="223"/>
      <c r="N339" s="224"/>
      <c r="O339" s="224"/>
      <c r="P339" s="224"/>
      <c r="Q339" s="224"/>
      <c r="R339" s="224"/>
      <c r="S339" s="224"/>
      <c r="T339" s="225"/>
      <c r="AT339" s="226" t="s">
        <v>142</v>
      </c>
      <c r="AU339" s="226" t="s">
        <v>85</v>
      </c>
      <c r="AV339" s="15" t="s">
        <v>83</v>
      </c>
      <c r="AW339" s="15" t="s">
        <v>36</v>
      </c>
      <c r="AX339" s="15" t="s">
        <v>75</v>
      </c>
      <c r="AY339" s="226" t="s">
        <v>130</v>
      </c>
    </row>
    <row r="340" spans="1:65" s="13" customFormat="1" ht="11.25">
      <c r="B340" s="195"/>
      <c r="C340" s="196"/>
      <c r="D340" s="193" t="s">
        <v>142</v>
      </c>
      <c r="E340" s="197" t="s">
        <v>19</v>
      </c>
      <c r="F340" s="198" t="s">
        <v>428</v>
      </c>
      <c r="G340" s="196"/>
      <c r="H340" s="199">
        <v>1.8640000000000001</v>
      </c>
      <c r="I340" s="200"/>
      <c r="J340" s="196"/>
      <c r="K340" s="196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142</v>
      </c>
      <c r="AU340" s="205" t="s">
        <v>85</v>
      </c>
      <c r="AV340" s="13" t="s">
        <v>85</v>
      </c>
      <c r="AW340" s="13" t="s">
        <v>36</v>
      </c>
      <c r="AX340" s="13" t="s">
        <v>75</v>
      </c>
      <c r="AY340" s="205" t="s">
        <v>130</v>
      </c>
    </row>
    <row r="341" spans="1:65" s="14" customFormat="1" ht="11.25">
      <c r="B341" s="206"/>
      <c r="C341" s="207"/>
      <c r="D341" s="193" t="s">
        <v>142</v>
      </c>
      <c r="E341" s="208" t="s">
        <v>19</v>
      </c>
      <c r="F341" s="209" t="s">
        <v>145</v>
      </c>
      <c r="G341" s="207"/>
      <c r="H341" s="210">
        <v>1.8640000000000001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142</v>
      </c>
      <c r="AU341" s="216" t="s">
        <v>85</v>
      </c>
      <c r="AV341" s="14" t="s">
        <v>137</v>
      </c>
      <c r="AW341" s="14" t="s">
        <v>36</v>
      </c>
      <c r="AX341" s="14" t="s">
        <v>83</v>
      </c>
      <c r="AY341" s="216" t="s">
        <v>130</v>
      </c>
    </row>
    <row r="342" spans="1:65" s="2" customFormat="1" ht="16.5" customHeight="1">
      <c r="A342" s="36"/>
      <c r="B342" s="37"/>
      <c r="C342" s="227" t="s">
        <v>309</v>
      </c>
      <c r="D342" s="227" t="s">
        <v>225</v>
      </c>
      <c r="E342" s="228" t="s">
        <v>429</v>
      </c>
      <c r="F342" s="229" t="s">
        <v>430</v>
      </c>
      <c r="G342" s="230" t="s">
        <v>347</v>
      </c>
      <c r="H342" s="231">
        <v>22</v>
      </c>
      <c r="I342" s="232"/>
      <c r="J342" s="233">
        <f>ROUND(I342*H342,2)</f>
        <v>0</v>
      </c>
      <c r="K342" s="229" t="s">
        <v>19</v>
      </c>
      <c r="L342" s="234"/>
      <c r="M342" s="235" t="s">
        <v>19</v>
      </c>
      <c r="N342" s="236" t="s">
        <v>46</v>
      </c>
      <c r="O342" s="66"/>
      <c r="P342" s="184">
        <f>O342*H342</f>
        <v>0</v>
      </c>
      <c r="Q342" s="184">
        <v>1.8000000000000001E-4</v>
      </c>
      <c r="R342" s="184">
        <f>Q342*H342</f>
        <v>3.96E-3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181</v>
      </c>
      <c r="AT342" s="186" t="s">
        <v>225</v>
      </c>
      <c r="AU342" s="186" t="s">
        <v>85</v>
      </c>
      <c r="AY342" s="19" t="s">
        <v>130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9" t="s">
        <v>83</v>
      </c>
      <c r="BK342" s="187">
        <f>ROUND(I342*H342,2)</f>
        <v>0</v>
      </c>
      <c r="BL342" s="19" t="s">
        <v>137</v>
      </c>
      <c r="BM342" s="186" t="s">
        <v>431</v>
      </c>
    </row>
    <row r="343" spans="1:65" s="13" customFormat="1" ht="11.25">
      <c r="B343" s="195"/>
      <c r="C343" s="196"/>
      <c r="D343" s="193" t="s">
        <v>142</v>
      </c>
      <c r="E343" s="197" t="s">
        <v>19</v>
      </c>
      <c r="F343" s="198" t="s">
        <v>421</v>
      </c>
      <c r="G343" s="196"/>
      <c r="H343" s="199">
        <v>18</v>
      </c>
      <c r="I343" s="200"/>
      <c r="J343" s="196"/>
      <c r="K343" s="196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142</v>
      </c>
      <c r="AU343" s="205" t="s">
        <v>85</v>
      </c>
      <c r="AV343" s="13" t="s">
        <v>85</v>
      </c>
      <c r="AW343" s="13" t="s">
        <v>36</v>
      </c>
      <c r="AX343" s="13" t="s">
        <v>75</v>
      </c>
      <c r="AY343" s="205" t="s">
        <v>130</v>
      </c>
    </row>
    <row r="344" spans="1:65" s="13" customFormat="1" ht="11.25">
      <c r="B344" s="195"/>
      <c r="C344" s="196"/>
      <c r="D344" s="193" t="s">
        <v>142</v>
      </c>
      <c r="E344" s="197" t="s">
        <v>19</v>
      </c>
      <c r="F344" s="198" t="s">
        <v>422</v>
      </c>
      <c r="G344" s="196"/>
      <c r="H344" s="199">
        <v>4</v>
      </c>
      <c r="I344" s="200"/>
      <c r="J344" s="196"/>
      <c r="K344" s="196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142</v>
      </c>
      <c r="AU344" s="205" t="s">
        <v>85</v>
      </c>
      <c r="AV344" s="13" t="s">
        <v>85</v>
      </c>
      <c r="AW344" s="13" t="s">
        <v>36</v>
      </c>
      <c r="AX344" s="13" t="s">
        <v>75</v>
      </c>
      <c r="AY344" s="205" t="s">
        <v>130</v>
      </c>
    </row>
    <row r="345" spans="1:65" s="14" customFormat="1" ht="11.25">
      <c r="B345" s="206"/>
      <c r="C345" s="207"/>
      <c r="D345" s="193" t="s">
        <v>142</v>
      </c>
      <c r="E345" s="208" t="s">
        <v>19</v>
      </c>
      <c r="F345" s="209" t="s">
        <v>145</v>
      </c>
      <c r="G345" s="207"/>
      <c r="H345" s="210">
        <v>22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142</v>
      </c>
      <c r="AU345" s="216" t="s">
        <v>85</v>
      </c>
      <c r="AV345" s="14" t="s">
        <v>137</v>
      </c>
      <c r="AW345" s="14" t="s">
        <v>36</v>
      </c>
      <c r="AX345" s="14" t="s">
        <v>83</v>
      </c>
      <c r="AY345" s="216" t="s">
        <v>130</v>
      </c>
    </row>
    <row r="346" spans="1:65" s="2" customFormat="1" ht="16.5" customHeight="1">
      <c r="A346" s="36"/>
      <c r="B346" s="37"/>
      <c r="C346" s="227" t="s">
        <v>432</v>
      </c>
      <c r="D346" s="227" t="s">
        <v>225</v>
      </c>
      <c r="E346" s="228" t="s">
        <v>433</v>
      </c>
      <c r="F346" s="229" t="s">
        <v>434</v>
      </c>
      <c r="G346" s="230" t="s">
        <v>347</v>
      </c>
      <c r="H346" s="231">
        <v>4</v>
      </c>
      <c r="I346" s="232"/>
      <c r="J346" s="233">
        <f>ROUND(I346*H346,2)</f>
        <v>0</v>
      </c>
      <c r="K346" s="229" t="s">
        <v>19</v>
      </c>
      <c r="L346" s="234"/>
      <c r="M346" s="235" t="s">
        <v>19</v>
      </c>
      <c r="N346" s="236" t="s">
        <v>46</v>
      </c>
      <c r="O346" s="66"/>
      <c r="P346" s="184">
        <f>O346*H346</f>
        <v>0</v>
      </c>
      <c r="Q346" s="184">
        <v>9.0000000000000006E-5</v>
      </c>
      <c r="R346" s="184">
        <f>Q346*H346</f>
        <v>3.6000000000000002E-4</v>
      </c>
      <c r="S346" s="184">
        <v>0</v>
      </c>
      <c r="T346" s="185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6" t="s">
        <v>181</v>
      </c>
      <c r="AT346" s="186" t="s">
        <v>225</v>
      </c>
      <c r="AU346" s="186" t="s">
        <v>85</v>
      </c>
      <c r="AY346" s="19" t="s">
        <v>130</v>
      </c>
      <c r="BE346" s="187">
        <f>IF(N346="základní",J346,0)</f>
        <v>0</v>
      </c>
      <c r="BF346" s="187">
        <f>IF(N346="snížená",J346,0)</f>
        <v>0</v>
      </c>
      <c r="BG346" s="187">
        <f>IF(N346="zákl. přenesená",J346,0)</f>
        <v>0</v>
      </c>
      <c r="BH346" s="187">
        <f>IF(N346="sníž. přenesená",J346,0)</f>
        <v>0</v>
      </c>
      <c r="BI346" s="187">
        <f>IF(N346="nulová",J346,0)</f>
        <v>0</v>
      </c>
      <c r="BJ346" s="19" t="s">
        <v>83</v>
      </c>
      <c r="BK346" s="187">
        <f>ROUND(I346*H346,2)</f>
        <v>0</v>
      </c>
      <c r="BL346" s="19" t="s">
        <v>137</v>
      </c>
      <c r="BM346" s="186" t="s">
        <v>435</v>
      </c>
    </row>
    <row r="347" spans="1:65" s="13" customFormat="1" ht="11.25">
      <c r="B347" s="195"/>
      <c r="C347" s="196"/>
      <c r="D347" s="193" t="s">
        <v>142</v>
      </c>
      <c r="E347" s="197" t="s">
        <v>19</v>
      </c>
      <c r="F347" s="198" t="s">
        <v>422</v>
      </c>
      <c r="G347" s="196"/>
      <c r="H347" s="199">
        <v>4</v>
      </c>
      <c r="I347" s="200"/>
      <c r="J347" s="196"/>
      <c r="K347" s="196"/>
      <c r="L347" s="201"/>
      <c r="M347" s="202"/>
      <c r="N347" s="203"/>
      <c r="O347" s="203"/>
      <c r="P347" s="203"/>
      <c r="Q347" s="203"/>
      <c r="R347" s="203"/>
      <c r="S347" s="203"/>
      <c r="T347" s="204"/>
      <c r="AT347" s="205" t="s">
        <v>142</v>
      </c>
      <c r="AU347" s="205" t="s">
        <v>85</v>
      </c>
      <c r="AV347" s="13" t="s">
        <v>85</v>
      </c>
      <c r="AW347" s="13" t="s">
        <v>36</v>
      </c>
      <c r="AX347" s="13" t="s">
        <v>75</v>
      </c>
      <c r="AY347" s="205" t="s">
        <v>130</v>
      </c>
    </row>
    <row r="348" spans="1:65" s="14" customFormat="1" ht="11.25">
      <c r="B348" s="206"/>
      <c r="C348" s="207"/>
      <c r="D348" s="193" t="s">
        <v>142</v>
      </c>
      <c r="E348" s="208" t="s">
        <v>19</v>
      </c>
      <c r="F348" s="209" t="s">
        <v>145</v>
      </c>
      <c r="G348" s="207"/>
      <c r="H348" s="210">
        <v>4</v>
      </c>
      <c r="I348" s="211"/>
      <c r="J348" s="207"/>
      <c r="K348" s="207"/>
      <c r="L348" s="212"/>
      <c r="M348" s="213"/>
      <c r="N348" s="214"/>
      <c r="O348" s="214"/>
      <c r="P348" s="214"/>
      <c r="Q348" s="214"/>
      <c r="R348" s="214"/>
      <c r="S348" s="214"/>
      <c r="T348" s="215"/>
      <c r="AT348" s="216" t="s">
        <v>142</v>
      </c>
      <c r="AU348" s="216" t="s">
        <v>85</v>
      </c>
      <c r="AV348" s="14" t="s">
        <v>137</v>
      </c>
      <c r="AW348" s="14" t="s">
        <v>36</v>
      </c>
      <c r="AX348" s="14" t="s">
        <v>83</v>
      </c>
      <c r="AY348" s="216" t="s">
        <v>130</v>
      </c>
    </row>
    <row r="349" spans="1:65" s="2" customFormat="1" ht="16.5" customHeight="1">
      <c r="A349" s="36"/>
      <c r="B349" s="37"/>
      <c r="C349" s="175" t="s">
        <v>315</v>
      </c>
      <c r="D349" s="175" t="s">
        <v>132</v>
      </c>
      <c r="E349" s="176" t="s">
        <v>436</v>
      </c>
      <c r="F349" s="177" t="s">
        <v>437</v>
      </c>
      <c r="G349" s="178" t="s">
        <v>135</v>
      </c>
      <c r="H349" s="179">
        <v>2.3919999999999999</v>
      </c>
      <c r="I349" s="180"/>
      <c r="J349" s="181">
        <f>ROUND(I349*H349,2)</f>
        <v>0</v>
      </c>
      <c r="K349" s="177" t="s">
        <v>136</v>
      </c>
      <c r="L349" s="41"/>
      <c r="M349" s="182" t="s">
        <v>19</v>
      </c>
      <c r="N349" s="183" t="s">
        <v>46</v>
      </c>
      <c r="O349" s="66"/>
      <c r="P349" s="184">
        <f>O349*H349</f>
        <v>0</v>
      </c>
      <c r="Q349" s="184">
        <v>2.6450000000000001E-2</v>
      </c>
      <c r="R349" s="184">
        <f>Q349*H349</f>
        <v>6.3268400000000002E-2</v>
      </c>
      <c r="S349" s="184">
        <v>0</v>
      </c>
      <c r="T349" s="185">
        <f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86" t="s">
        <v>137</v>
      </c>
      <c r="AT349" s="186" t="s">
        <v>132</v>
      </c>
      <c r="AU349" s="186" t="s">
        <v>85</v>
      </c>
      <c r="AY349" s="19" t="s">
        <v>130</v>
      </c>
      <c r="BE349" s="187">
        <f>IF(N349="základní",J349,0)</f>
        <v>0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19" t="s">
        <v>83</v>
      </c>
      <c r="BK349" s="187">
        <f>ROUND(I349*H349,2)</f>
        <v>0</v>
      </c>
      <c r="BL349" s="19" t="s">
        <v>137</v>
      </c>
      <c r="BM349" s="186" t="s">
        <v>438</v>
      </c>
    </row>
    <row r="350" spans="1:65" s="2" customFormat="1" ht="11.25">
      <c r="A350" s="36"/>
      <c r="B350" s="37"/>
      <c r="C350" s="38"/>
      <c r="D350" s="188" t="s">
        <v>138</v>
      </c>
      <c r="E350" s="38"/>
      <c r="F350" s="189" t="s">
        <v>439</v>
      </c>
      <c r="G350" s="38"/>
      <c r="H350" s="38"/>
      <c r="I350" s="190"/>
      <c r="J350" s="38"/>
      <c r="K350" s="38"/>
      <c r="L350" s="41"/>
      <c r="M350" s="191"/>
      <c r="N350" s="192"/>
      <c r="O350" s="66"/>
      <c r="P350" s="66"/>
      <c r="Q350" s="66"/>
      <c r="R350" s="66"/>
      <c r="S350" s="66"/>
      <c r="T350" s="67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9" t="s">
        <v>138</v>
      </c>
      <c r="AU350" s="19" t="s">
        <v>85</v>
      </c>
    </row>
    <row r="351" spans="1:65" s="2" customFormat="1" ht="19.5">
      <c r="A351" s="36"/>
      <c r="B351" s="37"/>
      <c r="C351" s="38"/>
      <c r="D351" s="193" t="s">
        <v>140</v>
      </c>
      <c r="E351" s="38"/>
      <c r="F351" s="194" t="s">
        <v>440</v>
      </c>
      <c r="G351" s="38"/>
      <c r="H351" s="38"/>
      <c r="I351" s="190"/>
      <c r="J351" s="38"/>
      <c r="K351" s="38"/>
      <c r="L351" s="41"/>
      <c r="M351" s="191"/>
      <c r="N351" s="192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140</v>
      </c>
      <c r="AU351" s="19" t="s">
        <v>85</v>
      </c>
    </row>
    <row r="352" spans="1:65" s="15" customFormat="1" ht="11.25">
      <c r="B352" s="217"/>
      <c r="C352" s="218"/>
      <c r="D352" s="193" t="s">
        <v>142</v>
      </c>
      <c r="E352" s="219" t="s">
        <v>19</v>
      </c>
      <c r="F352" s="220" t="s">
        <v>441</v>
      </c>
      <c r="G352" s="218"/>
      <c r="H352" s="219" t="s">
        <v>19</v>
      </c>
      <c r="I352" s="221"/>
      <c r="J352" s="218"/>
      <c r="K352" s="218"/>
      <c r="L352" s="222"/>
      <c r="M352" s="223"/>
      <c r="N352" s="224"/>
      <c r="O352" s="224"/>
      <c r="P352" s="224"/>
      <c r="Q352" s="224"/>
      <c r="R352" s="224"/>
      <c r="S352" s="224"/>
      <c r="T352" s="225"/>
      <c r="AT352" s="226" t="s">
        <v>142</v>
      </c>
      <c r="AU352" s="226" t="s">
        <v>85</v>
      </c>
      <c r="AV352" s="15" t="s">
        <v>83</v>
      </c>
      <c r="AW352" s="15" t="s">
        <v>36</v>
      </c>
      <c r="AX352" s="15" t="s">
        <v>75</v>
      </c>
      <c r="AY352" s="226" t="s">
        <v>130</v>
      </c>
    </row>
    <row r="353" spans="1:65" s="13" customFormat="1" ht="11.25">
      <c r="B353" s="195"/>
      <c r="C353" s="196"/>
      <c r="D353" s="193" t="s">
        <v>142</v>
      </c>
      <c r="E353" s="197" t="s">
        <v>19</v>
      </c>
      <c r="F353" s="198" t="s">
        <v>442</v>
      </c>
      <c r="G353" s="196"/>
      <c r="H353" s="199">
        <v>0.81899999999999995</v>
      </c>
      <c r="I353" s="200"/>
      <c r="J353" s="196"/>
      <c r="K353" s="196"/>
      <c r="L353" s="201"/>
      <c r="M353" s="202"/>
      <c r="N353" s="203"/>
      <c r="O353" s="203"/>
      <c r="P353" s="203"/>
      <c r="Q353" s="203"/>
      <c r="R353" s="203"/>
      <c r="S353" s="203"/>
      <c r="T353" s="204"/>
      <c r="AT353" s="205" t="s">
        <v>142</v>
      </c>
      <c r="AU353" s="205" t="s">
        <v>85</v>
      </c>
      <c r="AV353" s="13" t="s">
        <v>85</v>
      </c>
      <c r="AW353" s="13" t="s">
        <v>36</v>
      </c>
      <c r="AX353" s="13" t="s">
        <v>75</v>
      </c>
      <c r="AY353" s="205" t="s">
        <v>130</v>
      </c>
    </row>
    <row r="354" spans="1:65" s="15" customFormat="1" ht="11.25">
      <c r="B354" s="217"/>
      <c r="C354" s="218"/>
      <c r="D354" s="193" t="s">
        <v>142</v>
      </c>
      <c r="E354" s="219" t="s">
        <v>19</v>
      </c>
      <c r="F354" s="220" t="s">
        <v>443</v>
      </c>
      <c r="G354" s="218"/>
      <c r="H354" s="219" t="s">
        <v>19</v>
      </c>
      <c r="I354" s="221"/>
      <c r="J354" s="218"/>
      <c r="K354" s="218"/>
      <c r="L354" s="222"/>
      <c r="M354" s="223"/>
      <c r="N354" s="224"/>
      <c r="O354" s="224"/>
      <c r="P354" s="224"/>
      <c r="Q354" s="224"/>
      <c r="R354" s="224"/>
      <c r="S354" s="224"/>
      <c r="T354" s="225"/>
      <c r="AT354" s="226" t="s">
        <v>142</v>
      </c>
      <c r="AU354" s="226" t="s">
        <v>85</v>
      </c>
      <c r="AV354" s="15" t="s">
        <v>83</v>
      </c>
      <c r="AW354" s="15" t="s">
        <v>36</v>
      </c>
      <c r="AX354" s="15" t="s">
        <v>75</v>
      </c>
      <c r="AY354" s="226" t="s">
        <v>130</v>
      </c>
    </row>
    <row r="355" spans="1:65" s="13" customFormat="1" ht="11.25">
      <c r="B355" s="195"/>
      <c r="C355" s="196"/>
      <c r="D355" s="193" t="s">
        <v>142</v>
      </c>
      <c r="E355" s="197" t="s">
        <v>19</v>
      </c>
      <c r="F355" s="198" t="s">
        <v>444</v>
      </c>
      <c r="G355" s="196"/>
      <c r="H355" s="199">
        <v>1.141</v>
      </c>
      <c r="I355" s="200"/>
      <c r="J355" s="196"/>
      <c r="K355" s="196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142</v>
      </c>
      <c r="AU355" s="205" t="s">
        <v>85</v>
      </c>
      <c r="AV355" s="13" t="s">
        <v>85</v>
      </c>
      <c r="AW355" s="13" t="s">
        <v>36</v>
      </c>
      <c r="AX355" s="13" t="s">
        <v>75</v>
      </c>
      <c r="AY355" s="205" t="s">
        <v>130</v>
      </c>
    </row>
    <row r="356" spans="1:65" s="15" customFormat="1" ht="11.25">
      <c r="B356" s="217"/>
      <c r="C356" s="218"/>
      <c r="D356" s="193" t="s">
        <v>142</v>
      </c>
      <c r="E356" s="219" t="s">
        <v>19</v>
      </c>
      <c r="F356" s="220" t="s">
        <v>445</v>
      </c>
      <c r="G356" s="218"/>
      <c r="H356" s="219" t="s">
        <v>19</v>
      </c>
      <c r="I356" s="221"/>
      <c r="J356" s="218"/>
      <c r="K356" s="218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142</v>
      </c>
      <c r="AU356" s="226" t="s">
        <v>85</v>
      </c>
      <c r="AV356" s="15" t="s">
        <v>83</v>
      </c>
      <c r="AW356" s="15" t="s">
        <v>36</v>
      </c>
      <c r="AX356" s="15" t="s">
        <v>75</v>
      </c>
      <c r="AY356" s="226" t="s">
        <v>130</v>
      </c>
    </row>
    <row r="357" spans="1:65" s="13" customFormat="1" ht="11.25">
      <c r="B357" s="195"/>
      <c r="C357" s="196"/>
      <c r="D357" s="193" t="s">
        <v>142</v>
      </c>
      <c r="E357" s="197" t="s">
        <v>19</v>
      </c>
      <c r="F357" s="198" t="s">
        <v>446</v>
      </c>
      <c r="G357" s="196"/>
      <c r="H357" s="199">
        <v>0.432</v>
      </c>
      <c r="I357" s="200"/>
      <c r="J357" s="196"/>
      <c r="K357" s="196"/>
      <c r="L357" s="201"/>
      <c r="M357" s="202"/>
      <c r="N357" s="203"/>
      <c r="O357" s="203"/>
      <c r="P357" s="203"/>
      <c r="Q357" s="203"/>
      <c r="R357" s="203"/>
      <c r="S357" s="203"/>
      <c r="T357" s="204"/>
      <c r="AT357" s="205" t="s">
        <v>142</v>
      </c>
      <c r="AU357" s="205" t="s">
        <v>85</v>
      </c>
      <c r="AV357" s="13" t="s">
        <v>85</v>
      </c>
      <c r="AW357" s="13" t="s">
        <v>36</v>
      </c>
      <c r="AX357" s="13" t="s">
        <v>75</v>
      </c>
      <c r="AY357" s="205" t="s">
        <v>130</v>
      </c>
    </row>
    <row r="358" spans="1:65" s="14" customFormat="1" ht="11.25">
      <c r="B358" s="206"/>
      <c r="C358" s="207"/>
      <c r="D358" s="193" t="s">
        <v>142</v>
      </c>
      <c r="E358" s="208" t="s">
        <v>19</v>
      </c>
      <c r="F358" s="209" t="s">
        <v>145</v>
      </c>
      <c r="G358" s="207"/>
      <c r="H358" s="210">
        <v>2.3919999999999999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142</v>
      </c>
      <c r="AU358" s="216" t="s">
        <v>85</v>
      </c>
      <c r="AV358" s="14" t="s">
        <v>137</v>
      </c>
      <c r="AW358" s="14" t="s">
        <v>36</v>
      </c>
      <c r="AX358" s="14" t="s">
        <v>83</v>
      </c>
      <c r="AY358" s="216" t="s">
        <v>130</v>
      </c>
    </row>
    <row r="359" spans="1:65" s="2" customFormat="1" ht="16.5" customHeight="1">
      <c r="A359" s="36"/>
      <c r="B359" s="37"/>
      <c r="C359" s="175" t="s">
        <v>447</v>
      </c>
      <c r="D359" s="175" t="s">
        <v>132</v>
      </c>
      <c r="E359" s="176" t="s">
        <v>448</v>
      </c>
      <c r="F359" s="177" t="s">
        <v>449</v>
      </c>
      <c r="G359" s="178" t="s">
        <v>135</v>
      </c>
      <c r="H359" s="179">
        <v>4.3520000000000003</v>
      </c>
      <c r="I359" s="180"/>
      <c r="J359" s="181">
        <f>ROUND(I359*H359,2)</f>
        <v>0</v>
      </c>
      <c r="K359" s="177" t="s">
        <v>136</v>
      </c>
      <c r="L359" s="41"/>
      <c r="M359" s="182" t="s">
        <v>19</v>
      </c>
      <c r="N359" s="183" t="s">
        <v>46</v>
      </c>
      <c r="O359" s="66"/>
      <c r="P359" s="184">
        <f>O359*H359</f>
        <v>0</v>
      </c>
      <c r="Q359" s="184">
        <v>2.6450000000000001E-2</v>
      </c>
      <c r="R359" s="184">
        <f>Q359*H359</f>
        <v>0.11511040000000002</v>
      </c>
      <c r="S359" s="184">
        <v>0</v>
      </c>
      <c r="T359" s="185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6" t="s">
        <v>137</v>
      </c>
      <c r="AT359" s="186" t="s">
        <v>132</v>
      </c>
      <c r="AU359" s="186" t="s">
        <v>85</v>
      </c>
      <c r="AY359" s="19" t="s">
        <v>130</v>
      </c>
      <c r="BE359" s="187">
        <f>IF(N359="základní",J359,0)</f>
        <v>0</v>
      </c>
      <c r="BF359" s="187">
        <f>IF(N359="snížená",J359,0)</f>
        <v>0</v>
      </c>
      <c r="BG359" s="187">
        <f>IF(N359="zákl. přenesená",J359,0)</f>
        <v>0</v>
      </c>
      <c r="BH359" s="187">
        <f>IF(N359="sníž. přenesená",J359,0)</f>
        <v>0</v>
      </c>
      <c r="BI359" s="187">
        <f>IF(N359="nulová",J359,0)</f>
        <v>0</v>
      </c>
      <c r="BJ359" s="19" t="s">
        <v>83</v>
      </c>
      <c r="BK359" s="187">
        <f>ROUND(I359*H359,2)</f>
        <v>0</v>
      </c>
      <c r="BL359" s="19" t="s">
        <v>137</v>
      </c>
      <c r="BM359" s="186" t="s">
        <v>450</v>
      </c>
    </row>
    <row r="360" spans="1:65" s="2" customFormat="1" ht="11.25">
      <c r="A360" s="36"/>
      <c r="B360" s="37"/>
      <c r="C360" s="38"/>
      <c r="D360" s="188" t="s">
        <v>138</v>
      </c>
      <c r="E360" s="38"/>
      <c r="F360" s="189" t="s">
        <v>451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138</v>
      </c>
      <c r="AU360" s="19" t="s">
        <v>85</v>
      </c>
    </row>
    <row r="361" spans="1:65" s="2" customFormat="1" ht="19.5">
      <c r="A361" s="36"/>
      <c r="B361" s="37"/>
      <c r="C361" s="38"/>
      <c r="D361" s="193" t="s">
        <v>140</v>
      </c>
      <c r="E361" s="38"/>
      <c r="F361" s="194" t="s">
        <v>452</v>
      </c>
      <c r="G361" s="38"/>
      <c r="H361" s="38"/>
      <c r="I361" s="190"/>
      <c r="J361" s="38"/>
      <c r="K361" s="38"/>
      <c r="L361" s="41"/>
      <c r="M361" s="191"/>
      <c r="N361" s="192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140</v>
      </c>
      <c r="AU361" s="19" t="s">
        <v>85</v>
      </c>
    </row>
    <row r="362" spans="1:65" s="15" customFormat="1" ht="11.25">
      <c r="B362" s="217"/>
      <c r="C362" s="218"/>
      <c r="D362" s="193" t="s">
        <v>142</v>
      </c>
      <c r="E362" s="219" t="s">
        <v>19</v>
      </c>
      <c r="F362" s="220" t="s">
        <v>453</v>
      </c>
      <c r="G362" s="218"/>
      <c r="H362" s="219" t="s">
        <v>19</v>
      </c>
      <c r="I362" s="221"/>
      <c r="J362" s="218"/>
      <c r="K362" s="218"/>
      <c r="L362" s="222"/>
      <c r="M362" s="223"/>
      <c r="N362" s="224"/>
      <c r="O362" s="224"/>
      <c r="P362" s="224"/>
      <c r="Q362" s="224"/>
      <c r="R362" s="224"/>
      <c r="S362" s="224"/>
      <c r="T362" s="225"/>
      <c r="AT362" s="226" t="s">
        <v>142</v>
      </c>
      <c r="AU362" s="226" t="s">
        <v>85</v>
      </c>
      <c r="AV362" s="15" t="s">
        <v>83</v>
      </c>
      <c r="AW362" s="15" t="s">
        <v>36</v>
      </c>
      <c r="AX362" s="15" t="s">
        <v>75</v>
      </c>
      <c r="AY362" s="226" t="s">
        <v>130</v>
      </c>
    </row>
    <row r="363" spans="1:65" s="13" customFormat="1" ht="11.25">
      <c r="B363" s="195"/>
      <c r="C363" s="196"/>
      <c r="D363" s="193" t="s">
        <v>142</v>
      </c>
      <c r="E363" s="197" t="s">
        <v>19</v>
      </c>
      <c r="F363" s="198" t="s">
        <v>454</v>
      </c>
      <c r="G363" s="196"/>
      <c r="H363" s="199">
        <v>1.6379999999999999</v>
      </c>
      <c r="I363" s="200"/>
      <c r="J363" s="196"/>
      <c r="K363" s="196"/>
      <c r="L363" s="201"/>
      <c r="M363" s="202"/>
      <c r="N363" s="203"/>
      <c r="O363" s="203"/>
      <c r="P363" s="203"/>
      <c r="Q363" s="203"/>
      <c r="R363" s="203"/>
      <c r="S363" s="203"/>
      <c r="T363" s="204"/>
      <c r="AT363" s="205" t="s">
        <v>142</v>
      </c>
      <c r="AU363" s="205" t="s">
        <v>85</v>
      </c>
      <c r="AV363" s="13" t="s">
        <v>85</v>
      </c>
      <c r="AW363" s="13" t="s">
        <v>36</v>
      </c>
      <c r="AX363" s="13" t="s">
        <v>75</v>
      </c>
      <c r="AY363" s="205" t="s">
        <v>130</v>
      </c>
    </row>
    <row r="364" spans="1:65" s="15" customFormat="1" ht="11.25">
      <c r="B364" s="217"/>
      <c r="C364" s="218"/>
      <c r="D364" s="193" t="s">
        <v>142</v>
      </c>
      <c r="E364" s="219" t="s">
        <v>19</v>
      </c>
      <c r="F364" s="220" t="s">
        <v>443</v>
      </c>
      <c r="G364" s="218"/>
      <c r="H364" s="219" t="s">
        <v>19</v>
      </c>
      <c r="I364" s="221"/>
      <c r="J364" s="218"/>
      <c r="K364" s="218"/>
      <c r="L364" s="222"/>
      <c r="M364" s="223"/>
      <c r="N364" s="224"/>
      <c r="O364" s="224"/>
      <c r="P364" s="224"/>
      <c r="Q364" s="224"/>
      <c r="R364" s="224"/>
      <c r="S364" s="224"/>
      <c r="T364" s="225"/>
      <c r="AT364" s="226" t="s">
        <v>142</v>
      </c>
      <c r="AU364" s="226" t="s">
        <v>85</v>
      </c>
      <c r="AV364" s="15" t="s">
        <v>83</v>
      </c>
      <c r="AW364" s="15" t="s">
        <v>36</v>
      </c>
      <c r="AX364" s="15" t="s">
        <v>75</v>
      </c>
      <c r="AY364" s="226" t="s">
        <v>130</v>
      </c>
    </row>
    <row r="365" spans="1:65" s="13" customFormat="1" ht="11.25">
      <c r="B365" s="195"/>
      <c r="C365" s="196"/>
      <c r="D365" s="193" t="s">
        <v>142</v>
      </c>
      <c r="E365" s="197" t="s">
        <v>19</v>
      </c>
      <c r="F365" s="198" t="s">
        <v>455</v>
      </c>
      <c r="G365" s="196"/>
      <c r="H365" s="199">
        <v>2.282</v>
      </c>
      <c r="I365" s="200"/>
      <c r="J365" s="196"/>
      <c r="K365" s="196"/>
      <c r="L365" s="201"/>
      <c r="M365" s="202"/>
      <c r="N365" s="203"/>
      <c r="O365" s="203"/>
      <c r="P365" s="203"/>
      <c r="Q365" s="203"/>
      <c r="R365" s="203"/>
      <c r="S365" s="203"/>
      <c r="T365" s="204"/>
      <c r="AT365" s="205" t="s">
        <v>142</v>
      </c>
      <c r="AU365" s="205" t="s">
        <v>85</v>
      </c>
      <c r="AV365" s="13" t="s">
        <v>85</v>
      </c>
      <c r="AW365" s="13" t="s">
        <v>36</v>
      </c>
      <c r="AX365" s="13" t="s">
        <v>75</v>
      </c>
      <c r="AY365" s="205" t="s">
        <v>130</v>
      </c>
    </row>
    <row r="366" spans="1:65" s="15" customFormat="1" ht="11.25">
      <c r="B366" s="217"/>
      <c r="C366" s="218"/>
      <c r="D366" s="193" t="s">
        <v>142</v>
      </c>
      <c r="E366" s="219" t="s">
        <v>19</v>
      </c>
      <c r="F366" s="220" t="s">
        <v>456</v>
      </c>
      <c r="G366" s="218"/>
      <c r="H366" s="219" t="s">
        <v>19</v>
      </c>
      <c r="I366" s="221"/>
      <c r="J366" s="218"/>
      <c r="K366" s="218"/>
      <c r="L366" s="222"/>
      <c r="M366" s="223"/>
      <c r="N366" s="224"/>
      <c r="O366" s="224"/>
      <c r="P366" s="224"/>
      <c r="Q366" s="224"/>
      <c r="R366" s="224"/>
      <c r="S366" s="224"/>
      <c r="T366" s="225"/>
      <c r="AT366" s="226" t="s">
        <v>142</v>
      </c>
      <c r="AU366" s="226" t="s">
        <v>85</v>
      </c>
      <c r="AV366" s="15" t="s">
        <v>83</v>
      </c>
      <c r="AW366" s="15" t="s">
        <v>36</v>
      </c>
      <c r="AX366" s="15" t="s">
        <v>75</v>
      </c>
      <c r="AY366" s="226" t="s">
        <v>130</v>
      </c>
    </row>
    <row r="367" spans="1:65" s="13" customFormat="1" ht="11.25">
      <c r="B367" s="195"/>
      <c r="C367" s="196"/>
      <c r="D367" s="193" t="s">
        <v>142</v>
      </c>
      <c r="E367" s="197" t="s">
        <v>19</v>
      </c>
      <c r="F367" s="198" t="s">
        <v>446</v>
      </c>
      <c r="G367" s="196"/>
      <c r="H367" s="199">
        <v>0.432</v>
      </c>
      <c r="I367" s="200"/>
      <c r="J367" s="196"/>
      <c r="K367" s="196"/>
      <c r="L367" s="201"/>
      <c r="M367" s="202"/>
      <c r="N367" s="203"/>
      <c r="O367" s="203"/>
      <c r="P367" s="203"/>
      <c r="Q367" s="203"/>
      <c r="R367" s="203"/>
      <c r="S367" s="203"/>
      <c r="T367" s="204"/>
      <c r="AT367" s="205" t="s">
        <v>142</v>
      </c>
      <c r="AU367" s="205" t="s">
        <v>85</v>
      </c>
      <c r="AV367" s="13" t="s">
        <v>85</v>
      </c>
      <c r="AW367" s="13" t="s">
        <v>36</v>
      </c>
      <c r="AX367" s="13" t="s">
        <v>75</v>
      </c>
      <c r="AY367" s="205" t="s">
        <v>130</v>
      </c>
    </row>
    <row r="368" spans="1:65" s="14" customFormat="1" ht="11.25">
      <c r="B368" s="206"/>
      <c r="C368" s="207"/>
      <c r="D368" s="193" t="s">
        <v>142</v>
      </c>
      <c r="E368" s="208" t="s">
        <v>19</v>
      </c>
      <c r="F368" s="209" t="s">
        <v>145</v>
      </c>
      <c r="G368" s="207"/>
      <c r="H368" s="210">
        <v>4.3520000000000003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142</v>
      </c>
      <c r="AU368" s="216" t="s">
        <v>85</v>
      </c>
      <c r="AV368" s="14" t="s">
        <v>137</v>
      </c>
      <c r="AW368" s="14" t="s">
        <v>36</v>
      </c>
      <c r="AX368" s="14" t="s">
        <v>83</v>
      </c>
      <c r="AY368" s="216" t="s">
        <v>130</v>
      </c>
    </row>
    <row r="369" spans="1:65" s="2" customFormat="1" ht="16.5" customHeight="1">
      <c r="A369" s="36"/>
      <c r="B369" s="37"/>
      <c r="C369" s="175" t="s">
        <v>457</v>
      </c>
      <c r="D369" s="175" t="s">
        <v>132</v>
      </c>
      <c r="E369" s="176" t="s">
        <v>458</v>
      </c>
      <c r="F369" s="177" t="s">
        <v>459</v>
      </c>
      <c r="G369" s="178" t="s">
        <v>168</v>
      </c>
      <c r="H369" s="179">
        <v>1.6919999999999999</v>
      </c>
      <c r="I369" s="180"/>
      <c r="J369" s="181">
        <f>ROUND(I369*H369,2)</f>
        <v>0</v>
      </c>
      <c r="K369" s="177" t="s">
        <v>136</v>
      </c>
      <c r="L369" s="41"/>
      <c r="M369" s="182" t="s">
        <v>19</v>
      </c>
      <c r="N369" s="183" t="s">
        <v>46</v>
      </c>
      <c r="O369" s="66"/>
      <c r="P369" s="184">
        <f>O369*H369</f>
        <v>0</v>
      </c>
      <c r="Q369" s="184">
        <v>2.3050199999999998</v>
      </c>
      <c r="R369" s="184">
        <f>Q369*H369</f>
        <v>3.9000938399999998</v>
      </c>
      <c r="S369" s="184">
        <v>0</v>
      </c>
      <c r="T369" s="185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6" t="s">
        <v>137</v>
      </c>
      <c r="AT369" s="186" t="s">
        <v>132</v>
      </c>
      <c r="AU369" s="186" t="s">
        <v>85</v>
      </c>
      <c r="AY369" s="19" t="s">
        <v>130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9" t="s">
        <v>83</v>
      </c>
      <c r="BK369" s="187">
        <f>ROUND(I369*H369,2)</f>
        <v>0</v>
      </c>
      <c r="BL369" s="19" t="s">
        <v>137</v>
      </c>
      <c r="BM369" s="186" t="s">
        <v>460</v>
      </c>
    </row>
    <row r="370" spans="1:65" s="2" customFormat="1" ht="11.25">
      <c r="A370" s="36"/>
      <c r="B370" s="37"/>
      <c r="C370" s="38"/>
      <c r="D370" s="188" t="s">
        <v>138</v>
      </c>
      <c r="E370" s="38"/>
      <c r="F370" s="189" t="s">
        <v>461</v>
      </c>
      <c r="G370" s="38"/>
      <c r="H370" s="38"/>
      <c r="I370" s="190"/>
      <c r="J370" s="38"/>
      <c r="K370" s="38"/>
      <c r="L370" s="41"/>
      <c r="M370" s="191"/>
      <c r="N370" s="192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138</v>
      </c>
      <c r="AU370" s="19" t="s">
        <v>85</v>
      </c>
    </row>
    <row r="371" spans="1:65" s="15" customFormat="1" ht="11.25">
      <c r="B371" s="217"/>
      <c r="C371" s="218"/>
      <c r="D371" s="193" t="s">
        <v>142</v>
      </c>
      <c r="E371" s="219" t="s">
        <v>19</v>
      </c>
      <c r="F371" s="220" t="s">
        <v>317</v>
      </c>
      <c r="G371" s="218"/>
      <c r="H371" s="219" t="s">
        <v>19</v>
      </c>
      <c r="I371" s="221"/>
      <c r="J371" s="218"/>
      <c r="K371" s="218"/>
      <c r="L371" s="222"/>
      <c r="M371" s="223"/>
      <c r="N371" s="224"/>
      <c r="O371" s="224"/>
      <c r="P371" s="224"/>
      <c r="Q371" s="224"/>
      <c r="R371" s="224"/>
      <c r="S371" s="224"/>
      <c r="T371" s="225"/>
      <c r="AT371" s="226" t="s">
        <v>142</v>
      </c>
      <c r="AU371" s="226" t="s">
        <v>85</v>
      </c>
      <c r="AV371" s="15" t="s">
        <v>83</v>
      </c>
      <c r="AW371" s="15" t="s">
        <v>36</v>
      </c>
      <c r="AX371" s="15" t="s">
        <v>75</v>
      </c>
      <c r="AY371" s="226" t="s">
        <v>130</v>
      </c>
    </row>
    <row r="372" spans="1:65" s="15" customFormat="1" ht="11.25">
      <c r="B372" s="217"/>
      <c r="C372" s="218"/>
      <c r="D372" s="193" t="s">
        <v>142</v>
      </c>
      <c r="E372" s="219" t="s">
        <v>19</v>
      </c>
      <c r="F372" s="220" t="s">
        <v>462</v>
      </c>
      <c r="G372" s="218"/>
      <c r="H372" s="219" t="s">
        <v>19</v>
      </c>
      <c r="I372" s="221"/>
      <c r="J372" s="218"/>
      <c r="K372" s="218"/>
      <c r="L372" s="222"/>
      <c r="M372" s="223"/>
      <c r="N372" s="224"/>
      <c r="O372" s="224"/>
      <c r="P372" s="224"/>
      <c r="Q372" s="224"/>
      <c r="R372" s="224"/>
      <c r="S372" s="224"/>
      <c r="T372" s="225"/>
      <c r="AT372" s="226" t="s">
        <v>142</v>
      </c>
      <c r="AU372" s="226" t="s">
        <v>85</v>
      </c>
      <c r="AV372" s="15" t="s">
        <v>83</v>
      </c>
      <c r="AW372" s="15" t="s">
        <v>36</v>
      </c>
      <c r="AX372" s="15" t="s">
        <v>75</v>
      </c>
      <c r="AY372" s="226" t="s">
        <v>130</v>
      </c>
    </row>
    <row r="373" spans="1:65" s="13" customFormat="1" ht="11.25">
      <c r="B373" s="195"/>
      <c r="C373" s="196"/>
      <c r="D373" s="193" t="s">
        <v>142</v>
      </c>
      <c r="E373" s="197" t="s">
        <v>19</v>
      </c>
      <c r="F373" s="198" t="s">
        <v>463</v>
      </c>
      <c r="G373" s="196"/>
      <c r="H373" s="199">
        <v>0.84599999999999997</v>
      </c>
      <c r="I373" s="200"/>
      <c r="J373" s="196"/>
      <c r="K373" s="196"/>
      <c r="L373" s="201"/>
      <c r="M373" s="202"/>
      <c r="N373" s="203"/>
      <c r="O373" s="203"/>
      <c r="P373" s="203"/>
      <c r="Q373" s="203"/>
      <c r="R373" s="203"/>
      <c r="S373" s="203"/>
      <c r="T373" s="204"/>
      <c r="AT373" s="205" t="s">
        <v>142</v>
      </c>
      <c r="AU373" s="205" t="s">
        <v>85</v>
      </c>
      <c r="AV373" s="13" t="s">
        <v>85</v>
      </c>
      <c r="AW373" s="13" t="s">
        <v>36</v>
      </c>
      <c r="AX373" s="13" t="s">
        <v>75</v>
      </c>
      <c r="AY373" s="205" t="s">
        <v>130</v>
      </c>
    </row>
    <row r="374" spans="1:65" s="13" customFormat="1" ht="11.25">
      <c r="B374" s="195"/>
      <c r="C374" s="196"/>
      <c r="D374" s="193" t="s">
        <v>142</v>
      </c>
      <c r="E374" s="197" t="s">
        <v>19</v>
      </c>
      <c r="F374" s="198" t="s">
        <v>464</v>
      </c>
      <c r="G374" s="196"/>
      <c r="H374" s="199">
        <v>0.84599999999999997</v>
      </c>
      <c r="I374" s="200"/>
      <c r="J374" s="196"/>
      <c r="K374" s="196"/>
      <c r="L374" s="201"/>
      <c r="M374" s="202"/>
      <c r="N374" s="203"/>
      <c r="O374" s="203"/>
      <c r="P374" s="203"/>
      <c r="Q374" s="203"/>
      <c r="R374" s="203"/>
      <c r="S374" s="203"/>
      <c r="T374" s="204"/>
      <c r="AT374" s="205" t="s">
        <v>142</v>
      </c>
      <c r="AU374" s="205" t="s">
        <v>85</v>
      </c>
      <c r="AV374" s="13" t="s">
        <v>85</v>
      </c>
      <c r="AW374" s="13" t="s">
        <v>36</v>
      </c>
      <c r="AX374" s="13" t="s">
        <v>75</v>
      </c>
      <c r="AY374" s="205" t="s">
        <v>130</v>
      </c>
    </row>
    <row r="375" spans="1:65" s="14" customFormat="1" ht="11.25">
      <c r="B375" s="206"/>
      <c r="C375" s="207"/>
      <c r="D375" s="193" t="s">
        <v>142</v>
      </c>
      <c r="E375" s="208" t="s">
        <v>19</v>
      </c>
      <c r="F375" s="209" t="s">
        <v>145</v>
      </c>
      <c r="G375" s="207"/>
      <c r="H375" s="210">
        <v>1.6919999999999999</v>
      </c>
      <c r="I375" s="211"/>
      <c r="J375" s="207"/>
      <c r="K375" s="207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142</v>
      </c>
      <c r="AU375" s="216" t="s">
        <v>85</v>
      </c>
      <c r="AV375" s="14" t="s">
        <v>137</v>
      </c>
      <c r="AW375" s="14" t="s">
        <v>36</v>
      </c>
      <c r="AX375" s="14" t="s">
        <v>83</v>
      </c>
      <c r="AY375" s="216" t="s">
        <v>130</v>
      </c>
    </row>
    <row r="376" spans="1:65" s="2" customFormat="1" ht="16.5" customHeight="1">
      <c r="A376" s="36"/>
      <c r="B376" s="37"/>
      <c r="C376" s="227" t="s">
        <v>465</v>
      </c>
      <c r="D376" s="227" t="s">
        <v>225</v>
      </c>
      <c r="E376" s="228" t="s">
        <v>466</v>
      </c>
      <c r="F376" s="229" t="s">
        <v>467</v>
      </c>
      <c r="G376" s="230" t="s">
        <v>214</v>
      </c>
      <c r="H376" s="231">
        <v>5.8999999999999997E-2</v>
      </c>
      <c r="I376" s="232"/>
      <c r="J376" s="233">
        <f>ROUND(I376*H376,2)</f>
        <v>0</v>
      </c>
      <c r="K376" s="229" t="s">
        <v>136</v>
      </c>
      <c r="L376" s="234"/>
      <c r="M376" s="235" t="s">
        <v>19</v>
      </c>
      <c r="N376" s="236" t="s">
        <v>46</v>
      </c>
      <c r="O376" s="66"/>
      <c r="P376" s="184">
        <f>O376*H376</f>
        <v>0</v>
      </c>
      <c r="Q376" s="184">
        <v>1</v>
      </c>
      <c r="R376" s="184">
        <f>Q376*H376</f>
        <v>5.8999999999999997E-2</v>
      </c>
      <c r="S376" s="184">
        <v>0</v>
      </c>
      <c r="T376" s="185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86" t="s">
        <v>181</v>
      </c>
      <c r="AT376" s="186" t="s">
        <v>225</v>
      </c>
      <c r="AU376" s="186" t="s">
        <v>85</v>
      </c>
      <c r="AY376" s="19" t="s">
        <v>130</v>
      </c>
      <c r="BE376" s="187">
        <f>IF(N376="základní",J376,0)</f>
        <v>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9" t="s">
        <v>83</v>
      </c>
      <c r="BK376" s="187">
        <f>ROUND(I376*H376,2)</f>
        <v>0</v>
      </c>
      <c r="BL376" s="19" t="s">
        <v>137</v>
      </c>
      <c r="BM376" s="186" t="s">
        <v>468</v>
      </c>
    </row>
    <row r="377" spans="1:65" s="2" customFormat="1" ht="19.5">
      <c r="A377" s="36"/>
      <c r="B377" s="37"/>
      <c r="C377" s="38"/>
      <c r="D377" s="193" t="s">
        <v>140</v>
      </c>
      <c r="E377" s="38"/>
      <c r="F377" s="194" t="s">
        <v>469</v>
      </c>
      <c r="G377" s="38"/>
      <c r="H377" s="38"/>
      <c r="I377" s="190"/>
      <c r="J377" s="38"/>
      <c r="K377" s="38"/>
      <c r="L377" s="41"/>
      <c r="M377" s="191"/>
      <c r="N377" s="192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140</v>
      </c>
      <c r="AU377" s="19" t="s">
        <v>85</v>
      </c>
    </row>
    <row r="378" spans="1:65" s="13" customFormat="1" ht="11.25">
      <c r="B378" s="195"/>
      <c r="C378" s="196"/>
      <c r="D378" s="193" t="s">
        <v>142</v>
      </c>
      <c r="E378" s="197" t="s">
        <v>19</v>
      </c>
      <c r="F378" s="198" t="s">
        <v>470</v>
      </c>
      <c r="G378" s="196"/>
      <c r="H378" s="199">
        <v>5.3999999999999999E-2</v>
      </c>
      <c r="I378" s="200"/>
      <c r="J378" s="196"/>
      <c r="K378" s="196"/>
      <c r="L378" s="201"/>
      <c r="M378" s="202"/>
      <c r="N378" s="203"/>
      <c r="O378" s="203"/>
      <c r="P378" s="203"/>
      <c r="Q378" s="203"/>
      <c r="R378" s="203"/>
      <c r="S378" s="203"/>
      <c r="T378" s="204"/>
      <c r="AT378" s="205" t="s">
        <v>142</v>
      </c>
      <c r="AU378" s="205" t="s">
        <v>85</v>
      </c>
      <c r="AV378" s="13" t="s">
        <v>85</v>
      </c>
      <c r="AW378" s="13" t="s">
        <v>36</v>
      </c>
      <c r="AX378" s="13" t="s">
        <v>75</v>
      </c>
      <c r="AY378" s="205" t="s">
        <v>130</v>
      </c>
    </row>
    <row r="379" spans="1:65" s="16" customFormat="1" ht="11.25">
      <c r="B379" s="237"/>
      <c r="C379" s="238"/>
      <c r="D379" s="193" t="s">
        <v>142</v>
      </c>
      <c r="E379" s="239" t="s">
        <v>19</v>
      </c>
      <c r="F379" s="240" t="s">
        <v>365</v>
      </c>
      <c r="G379" s="238"/>
      <c r="H379" s="241">
        <v>5.3999999999999999E-2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142</v>
      </c>
      <c r="AU379" s="247" t="s">
        <v>85</v>
      </c>
      <c r="AV379" s="16" t="s">
        <v>152</v>
      </c>
      <c r="AW379" s="16" t="s">
        <v>36</v>
      </c>
      <c r="AX379" s="16" t="s">
        <v>75</v>
      </c>
      <c r="AY379" s="247" t="s">
        <v>130</v>
      </c>
    </row>
    <row r="380" spans="1:65" s="13" customFormat="1" ht="11.25">
      <c r="B380" s="195"/>
      <c r="C380" s="196"/>
      <c r="D380" s="193" t="s">
        <v>142</v>
      </c>
      <c r="E380" s="197" t="s">
        <v>19</v>
      </c>
      <c r="F380" s="198" t="s">
        <v>471</v>
      </c>
      <c r="G380" s="196"/>
      <c r="H380" s="199">
        <v>5.0000000000000001E-3</v>
      </c>
      <c r="I380" s="200"/>
      <c r="J380" s="196"/>
      <c r="K380" s="196"/>
      <c r="L380" s="201"/>
      <c r="M380" s="202"/>
      <c r="N380" s="203"/>
      <c r="O380" s="203"/>
      <c r="P380" s="203"/>
      <c r="Q380" s="203"/>
      <c r="R380" s="203"/>
      <c r="S380" s="203"/>
      <c r="T380" s="204"/>
      <c r="AT380" s="205" t="s">
        <v>142</v>
      </c>
      <c r="AU380" s="205" t="s">
        <v>85</v>
      </c>
      <c r="AV380" s="13" t="s">
        <v>85</v>
      </c>
      <c r="AW380" s="13" t="s">
        <v>36</v>
      </c>
      <c r="AX380" s="13" t="s">
        <v>75</v>
      </c>
      <c r="AY380" s="205" t="s">
        <v>130</v>
      </c>
    </row>
    <row r="381" spans="1:65" s="14" customFormat="1" ht="11.25">
      <c r="B381" s="206"/>
      <c r="C381" s="207"/>
      <c r="D381" s="193" t="s">
        <v>142</v>
      </c>
      <c r="E381" s="208" t="s">
        <v>19</v>
      </c>
      <c r="F381" s="209" t="s">
        <v>145</v>
      </c>
      <c r="G381" s="207"/>
      <c r="H381" s="210">
        <v>5.8999999999999997E-2</v>
      </c>
      <c r="I381" s="211"/>
      <c r="J381" s="207"/>
      <c r="K381" s="207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142</v>
      </c>
      <c r="AU381" s="216" t="s">
        <v>85</v>
      </c>
      <c r="AV381" s="14" t="s">
        <v>137</v>
      </c>
      <c r="AW381" s="14" t="s">
        <v>36</v>
      </c>
      <c r="AX381" s="14" t="s">
        <v>83</v>
      </c>
      <c r="AY381" s="216" t="s">
        <v>130</v>
      </c>
    </row>
    <row r="382" spans="1:65" s="2" customFormat="1" ht="16.5" customHeight="1">
      <c r="A382" s="36"/>
      <c r="B382" s="37"/>
      <c r="C382" s="227" t="s">
        <v>334</v>
      </c>
      <c r="D382" s="227" t="s">
        <v>225</v>
      </c>
      <c r="E382" s="228" t="s">
        <v>472</v>
      </c>
      <c r="F382" s="229" t="s">
        <v>473</v>
      </c>
      <c r="G382" s="230" t="s">
        <v>214</v>
      </c>
      <c r="H382" s="231">
        <v>0.14399999999999999</v>
      </c>
      <c r="I382" s="232"/>
      <c r="J382" s="233">
        <f>ROUND(I382*H382,2)</f>
        <v>0</v>
      </c>
      <c r="K382" s="229" t="s">
        <v>136</v>
      </c>
      <c r="L382" s="234"/>
      <c r="M382" s="235" t="s">
        <v>19</v>
      </c>
      <c r="N382" s="236" t="s">
        <v>46</v>
      </c>
      <c r="O382" s="66"/>
      <c r="P382" s="184">
        <f>O382*H382</f>
        <v>0</v>
      </c>
      <c r="Q382" s="184">
        <v>1</v>
      </c>
      <c r="R382" s="184">
        <f>Q382*H382</f>
        <v>0.14399999999999999</v>
      </c>
      <c r="S382" s="184">
        <v>0</v>
      </c>
      <c r="T382" s="185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6" t="s">
        <v>181</v>
      </c>
      <c r="AT382" s="186" t="s">
        <v>225</v>
      </c>
      <c r="AU382" s="186" t="s">
        <v>85</v>
      </c>
      <c r="AY382" s="19" t="s">
        <v>130</v>
      </c>
      <c r="BE382" s="187">
        <f>IF(N382="základní",J382,0)</f>
        <v>0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9" t="s">
        <v>83</v>
      </c>
      <c r="BK382" s="187">
        <f>ROUND(I382*H382,2)</f>
        <v>0</v>
      </c>
      <c r="BL382" s="19" t="s">
        <v>137</v>
      </c>
      <c r="BM382" s="186" t="s">
        <v>474</v>
      </c>
    </row>
    <row r="383" spans="1:65" s="2" customFormat="1" ht="19.5">
      <c r="A383" s="36"/>
      <c r="B383" s="37"/>
      <c r="C383" s="38"/>
      <c r="D383" s="193" t="s">
        <v>140</v>
      </c>
      <c r="E383" s="38"/>
      <c r="F383" s="194" t="s">
        <v>475</v>
      </c>
      <c r="G383" s="38"/>
      <c r="H383" s="38"/>
      <c r="I383" s="190"/>
      <c r="J383" s="38"/>
      <c r="K383" s="38"/>
      <c r="L383" s="41"/>
      <c r="M383" s="191"/>
      <c r="N383" s="192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140</v>
      </c>
      <c r="AU383" s="19" t="s">
        <v>85</v>
      </c>
    </row>
    <row r="384" spans="1:65" s="13" customFormat="1" ht="11.25">
      <c r="B384" s="195"/>
      <c r="C384" s="196"/>
      <c r="D384" s="193" t="s">
        <v>142</v>
      </c>
      <c r="E384" s="197" t="s">
        <v>19</v>
      </c>
      <c r="F384" s="198" t="s">
        <v>476</v>
      </c>
      <c r="G384" s="196"/>
      <c r="H384" s="199">
        <v>0.13100000000000001</v>
      </c>
      <c r="I384" s="200"/>
      <c r="J384" s="196"/>
      <c r="K384" s="196"/>
      <c r="L384" s="201"/>
      <c r="M384" s="202"/>
      <c r="N384" s="203"/>
      <c r="O384" s="203"/>
      <c r="P384" s="203"/>
      <c r="Q384" s="203"/>
      <c r="R384" s="203"/>
      <c r="S384" s="203"/>
      <c r="T384" s="204"/>
      <c r="AT384" s="205" t="s">
        <v>142</v>
      </c>
      <c r="AU384" s="205" t="s">
        <v>85</v>
      </c>
      <c r="AV384" s="13" t="s">
        <v>85</v>
      </c>
      <c r="AW384" s="13" t="s">
        <v>36</v>
      </c>
      <c r="AX384" s="13" t="s">
        <v>75</v>
      </c>
      <c r="AY384" s="205" t="s">
        <v>130</v>
      </c>
    </row>
    <row r="385" spans="1:65" s="16" customFormat="1" ht="11.25">
      <c r="B385" s="237"/>
      <c r="C385" s="238"/>
      <c r="D385" s="193" t="s">
        <v>142</v>
      </c>
      <c r="E385" s="239" t="s">
        <v>19</v>
      </c>
      <c r="F385" s="240" t="s">
        <v>365</v>
      </c>
      <c r="G385" s="238"/>
      <c r="H385" s="241">
        <v>0.13100000000000001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AT385" s="247" t="s">
        <v>142</v>
      </c>
      <c r="AU385" s="247" t="s">
        <v>85</v>
      </c>
      <c r="AV385" s="16" t="s">
        <v>152</v>
      </c>
      <c r="AW385" s="16" t="s">
        <v>36</v>
      </c>
      <c r="AX385" s="16" t="s">
        <v>75</v>
      </c>
      <c r="AY385" s="247" t="s">
        <v>130</v>
      </c>
    </row>
    <row r="386" spans="1:65" s="13" customFormat="1" ht="11.25">
      <c r="B386" s="195"/>
      <c r="C386" s="196"/>
      <c r="D386" s="193" t="s">
        <v>142</v>
      </c>
      <c r="E386" s="197" t="s">
        <v>19</v>
      </c>
      <c r="F386" s="198" t="s">
        <v>477</v>
      </c>
      <c r="G386" s="196"/>
      <c r="H386" s="199">
        <v>1.2999999999999999E-2</v>
      </c>
      <c r="I386" s="200"/>
      <c r="J386" s="196"/>
      <c r="K386" s="196"/>
      <c r="L386" s="201"/>
      <c r="M386" s="202"/>
      <c r="N386" s="203"/>
      <c r="O386" s="203"/>
      <c r="P386" s="203"/>
      <c r="Q386" s="203"/>
      <c r="R386" s="203"/>
      <c r="S386" s="203"/>
      <c r="T386" s="204"/>
      <c r="AT386" s="205" t="s">
        <v>142</v>
      </c>
      <c r="AU386" s="205" t="s">
        <v>85</v>
      </c>
      <c r="AV386" s="13" t="s">
        <v>85</v>
      </c>
      <c r="AW386" s="13" t="s">
        <v>36</v>
      </c>
      <c r="AX386" s="13" t="s">
        <v>75</v>
      </c>
      <c r="AY386" s="205" t="s">
        <v>130</v>
      </c>
    </row>
    <row r="387" spans="1:65" s="14" customFormat="1" ht="11.25">
      <c r="B387" s="206"/>
      <c r="C387" s="207"/>
      <c r="D387" s="193" t="s">
        <v>142</v>
      </c>
      <c r="E387" s="208" t="s">
        <v>19</v>
      </c>
      <c r="F387" s="209" t="s">
        <v>145</v>
      </c>
      <c r="G387" s="207"/>
      <c r="H387" s="210">
        <v>0.14399999999999999</v>
      </c>
      <c r="I387" s="211"/>
      <c r="J387" s="207"/>
      <c r="K387" s="207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142</v>
      </c>
      <c r="AU387" s="216" t="s">
        <v>85</v>
      </c>
      <c r="AV387" s="14" t="s">
        <v>137</v>
      </c>
      <c r="AW387" s="14" t="s">
        <v>36</v>
      </c>
      <c r="AX387" s="14" t="s">
        <v>83</v>
      </c>
      <c r="AY387" s="216" t="s">
        <v>130</v>
      </c>
    </row>
    <row r="388" spans="1:65" s="2" customFormat="1" ht="16.5" customHeight="1">
      <c r="A388" s="36"/>
      <c r="B388" s="37"/>
      <c r="C388" s="227" t="s">
        <v>478</v>
      </c>
      <c r="D388" s="227" t="s">
        <v>225</v>
      </c>
      <c r="E388" s="228" t="s">
        <v>479</v>
      </c>
      <c r="F388" s="229" t="s">
        <v>480</v>
      </c>
      <c r="G388" s="230" t="s">
        <v>214</v>
      </c>
      <c r="H388" s="231">
        <v>0.28199999999999997</v>
      </c>
      <c r="I388" s="232"/>
      <c r="J388" s="233">
        <f>ROUND(I388*H388,2)</f>
        <v>0</v>
      </c>
      <c r="K388" s="229" t="s">
        <v>136</v>
      </c>
      <c r="L388" s="234"/>
      <c r="M388" s="235" t="s">
        <v>19</v>
      </c>
      <c r="N388" s="236" t="s">
        <v>46</v>
      </c>
      <c r="O388" s="66"/>
      <c r="P388" s="184">
        <f>O388*H388</f>
        <v>0</v>
      </c>
      <c r="Q388" s="184">
        <v>1</v>
      </c>
      <c r="R388" s="184">
        <f>Q388*H388</f>
        <v>0.28199999999999997</v>
      </c>
      <c r="S388" s="184">
        <v>0</v>
      </c>
      <c r="T388" s="185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6" t="s">
        <v>181</v>
      </c>
      <c r="AT388" s="186" t="s">
        <v>225</v>
      </c>
      <c r="AU388" s="186" t="s">
        <v>85</v>
      </c>
      <c r="AY388" s="19" t="s">
        <v>130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9" t="s">
        <v>83</v>
      </c>
      <c r="BK388" s="187">
        <f>ROUND(I388*H388,2)</f>
        <v>0</v>
      </c>
      <c r="BL388" s="19" t="s">
        <v>137</v>
      </c>
      <c r="BM388" s="186" t="s">
        <v>481</v>
      </c>
    </row>
    <row r="389" spans="1:65" s="2" customFormat="1" ht="19.5">
      <c r="A389" s="36"/>
      <c r="B389" s="37"/>
      <c r="C389" s="38"/>
      <c r="D389" s="193" t="s">
        <v>140</v>
      </c>
      <c r="E389" s="38"/>
      <c r="F389" s="194" t="s">
        <v>482</v>
      </c>
      <c r="G389" s="38"/>
      <c r="H389" s="38"/>
      <c r="I389" s="190"/>
      <c r="J389" s="38"/>
      <c r="K389" s="38"/>
      <c r="L389" s="41"/>
      <c r="M389" s="191"/>
      <c r="N389" s="192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140</v>
      </c>
      <c r="AU389" s="19" t="s">
        <v>85</v>
      </c>
    </row>
    <row r="390" spans="1:65" s="13" customFormat="1" ht="11.25">
      <c r="B390" s="195"/>
      <c r="C390" s="196"/>
      <c r="D390" s="193" t="s">
        <v>142</v>
      </c>
      <c r="E390" s="197" t="s">
        <v>19</v>
      </c>
      <c r="F390" s="198" t="s">
        <v>483</v>
      </c>
      <c r="G390" s="196"/>
      <c r="H390" s="199">
        <v>3.7999999999999999E-2</v>
      </c>
      <c r="I390" s="200"/>
      <c r="J390" s="196"/>
      <c r="K390" s="196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142</v>
      </c>
      <c r="AU390" s="205" t="s">
        <v>85</v>
      </c>
      <c r="AV390" s="13" t="s">
        <v>85</v>
      </c>
      <c r="AW390" s="13" t="s">
        <v>36</v>
      </c>
      <c r="AX390" s="13" t="s">
        <v>75</v>
      </c>
      <c r="AY390" s="205" t="s">
        <v>130</v>
      </c>
    </row>
    <row r="391" spans="1:65" s="13" customFormat="1" ht="11.25">
      <c r="B391" s="195"/>
      <c r="C391" s="196"/>
      <c r="D391" s="193" t="s">
        <v>142</v>
      </c>
      <c r="E391" s="197" t="s">
        <v>19</v>
      </c>
      <c r="F391" s="198" t="s">
        <v>484</v>
      </c>
      <c r="G391" s="196"/>
      <c r="H391" s="199">
        <v>0.19500000000000001</v>
      </c>
      <c r="I391" s="200"/>
      <c r="J391" s="196"/>
      <c r="K391" s="196"/>
      <c r="L391" s="201"/>
      <c r="M391" s="202"/>
      <c r="N391" s="203"/>
      <c r="O391" s="203"/>
      <c r="P391" s="203"/>
      <c r="Q391" s="203"/>
      <c r="R391" s="203"/>
      <c r="S391" s="203"/>
      <c r="T391" s="204"/>
      <c r="AT391" s="205" t="s">
        <v>142</v>
      </c>
      <c r="AU391" s="205" t="s">
        <v>85</v>
      </c>
      <c r="AV391" s="13" t="s">
        <v>85</v>
      </c>
      <c r="AW391" s="13" t="s">
        <v>36</v>
      </c>
      <c r="AX391" s="13" t="s">
        <v>75</v>
      </c>
      <c r="AY391" s="205" t="s">
        <v>130</v>
      </c>
    </row>
    <row r="392" spans="1:65" s="13" customFormat="1" ht="11.25">
      <c r="B392" s="195"/>
      <c r="C392" s="196"/>
      <c r="D392" s="193" t="s">
        <v>142</v>
      </c>
      <c r="E392" s="197" t="s">
        <v>19</v>
      </c>
      <c r="F392" s="198" t="s">
        <v>485</v>
      </c>
      <c r="G392" s="196"/>
      <c r="H392" s="199">
        <v>2.3E-2</v>
      </c>
      <c r="I392" s="200"/>
      <c r="J392" s="196"/>
      <c r="K392" s="196"/>
      <c r="L392" s="201"/>
      <c r="M392" s="202"/>
      <c r="N392" s="203"/>
      <c r="O392" s="203"/>
      <c r="P392" s="203"/>
      <c r="Q392" s="203"/>
      <c r="R392" s="203"/>
      <c r="S392" s="203"/>
      <c r="T392" s="204"/>
      <c r="AT392" s="205" t="s">
        <v>142</v>
      </c>
      <c r="AU392" s="205" t="s">
        <v>85</v>
      </c>
      <c r="AV392" s="13" t="s">
        <v>85</v>
      </c>
      <c r="AW392" s="13" t="s">
        <v>36</v>
      </c>
      <c r="AX392" s="13" t="s">
        <v>75</v>
      </c>
      <c r="AY392" s="205" t="s">
        <v>130</v>
      </c>
    </row>
    <row r="393" spans="1:65" s="16" customFormat="1" ht="11.25">
      <c r="B393" s="237"/>
      <c r="C393" s="238"/>
      <c r="D393" s="193" t="s">
        <v>142</v>
      </c>
      <c r="E393" s="239" t="s">
        <v>19</v>
      </c>
      <c r="F393" s="240" t="s">
        <v>365</v>
      </c>
      <c r="G393" s="238"/>
      <c r="H393" s="241">
        <v>0.25600000000000001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AT393" s="247" t="s">
        <v>142</v>
      </c>
      <c r="AU393" s="247" t="s">
        <v>85</v>
      </c>
      <c r="AV393" s="16" t="s">
        <v>152</v>
      </c>
      <c r="AW393" s="16" t="s">
        <v>36</v>
      </c>
      <c r="AX393" s="16" t="s">
        <v>75</v>
      </c>
      <c r="AY393" s="247" t="s">
        <v>130</v>
      </c>
    </row>
    <row r="394" spans="1:65" s="13" customFormat="1" ht="11.25">
      <c r="B394" s="195"/>
      <c r="C394" s="196"/>
      <c r="D394" s="193" t="s">
        <v>142</v>
      </c>
      <c r="E394" s="197" t="s">
        <v>19</v>
      </c>
      <c r="F394" s="198" t="s">
        <v>486</v>
      </c>
      <c r="G394" s="196"/>
      <c r="H394" s="199">
        <v>2.5999999999999999E-2</v>
      </c>
      <c r="I394" s="200"/>
      <c r="J394" s="196"/>
      <c r="K394" s="196"/>
      <c r="L394" s="201"/>
      <c r="M394" s="202"/>
      <c r="N394" s="203"/>
      <c r="O394" s="203"/>
      <c r="P394" s="203"/>
      <c r="Q394" s="203"/>
      <c r="R394" s="203"/>
      <c r="S394" s="203"/>
      <c r="T394" s="204"/>
      <c r="AT394" s="205" t="s">
        <v>142</v>
      </c>
      <c r="AU394" s="205" t="s">
        <v>85</v>
      </c>
      <c r="AV394" s="13" t="s">
        <v>85</v>
      </c>
      <c r="AW394" s="13" t="s">
        <v>36</v>
      </c>
      <c r="AX394" s="13" t="s">
        <v>75</v>
      </c>
      <c r="AY394" s="205" t="s">
        <v>130</v>
      </c>
    </row>
    <row r="395" spans="1:65" s="14" customFormat="1" ht="11.25">
      <c r="B395" s="206"/>
      <c r="C395" s="207"/>
      <c r="D395" s="193" t="s">
        <v>142</v>
      </c>
      <c r="E395" s="208" t="s">
        <v>19</v>
      </c>
      <c r="F395" s="209" t="s">
        <v>145</v>
      </c>
      <c r="G395" s="207"/>
      <c r="H395" s="210">
        <v>0.28199999999999997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142</v>
      </c>
      <c r="AU395" s="216" t="s">
        <v>85</v>
      </c>
      <c r="AV395" s="14" t="s">
        <v>137</v>
      </c>
      <c r="AW395" s="14" t="s">
        <v>36</v>
      </c>
      <c r="AX395" s="14" t="s">
        <v>83</v>
      </c>
      <c r="AY395" s="216" t="s">
        <v>130</v>
      </c>
    </row>
    <row r="396" spans="1:65" s="2" customFormat="1" ht="16.5" customHeight="1">
      <c r="A396" s="36"/>
      <c r="B396" s="37"/>
      <c r="C396" s="227" t="s">
        <v>487</v>
      </c>
      <c r="D396" s="227" t="s">
        <v>225</v>
      </c>
      <c r="E396" s="228" t="s">
        <v>488</v>
      </c>
      <c r="F396" s="229" t="s">
        <v>489</v>
      </c>
      <c r="G396" s="230" t="s">
        <v>214</v>
      </c>
      <c r="H396" s="231">
        <v>0.125</v>
      </c>
      <c r="I396" s="232"/>
      <c r="J396" s="233">
        <f>ROUND(I396*H396,2)</f>
        <v>0</v>
      </c>
      <c r="K396" s="229" t="s">
        <v>19</v>
      </c>
      <c r="L396" s="234"/>
      <c r="M396" s="235" t="s">
        <v>19</v>
      </c>
      <c r="N396" s="236" t="s">
        <v>46</v>
      </c>
      <c r="O396" s="66"/>
      <c r="P396" s="184">
        <f>O396*H396</f>
        <v>0</v>
      </c>
      <c r="Q396" s="184">
        <v>0</v>
      </c>
      <c r="R396" s="184">
        <f>Q396*H396</f>
        <v>0</v>
      </c>
      <c r="S396" s="184">
        <v>0</v>
      </c>
      <c r="T396" s="185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86" t="s">
        <v>181</v>
      </c>
      <c r="AT396" s="186" t="s">
        <v>225</v>
      </c>
      <c r="AU396" s="186" t="s">
        <v>85</v>
      </c>
      <c r="AY396" s="19" t="s">
        <v>130</v>
      </c>
      <c r="BE396" s="187">
        <f>IF(N396="základní",J396,0)</f>
        <v>0</v>
      </c>
      <c r="BF396" s="187">
        <f>IF(N396="snížená",J396,0)</f>
        <v>0</v>
      </c>
      <c r="BG396" s="187">
        <f>IF(N396="zákl. přenesená",J396,0)</f>
        <v>0</v>
      </c>
      <c r="BH396" s="187">
        <f>IF(N396="sníž. přenesená",J396,0)</f>
        <v>0</v>
      </c>
      <c r="BI396" s="187">
        <f>IF(N396="nulová",J396,0)</f>
        <v>0</v>
      </c>
      <c r="BJ396" s="19" t="s">
        <v>83</v>
      </c>
      <c r="BK396" s="187">
        <f>ROUND(I396*H396,2)</f>
        <v>0</v>
      </c>
      <c r="BL396" s="19" t="s">
        <v>137</v>
      </c>
      <c r="BM396" s="186" t="s">
        <v>490</v>
      </c>
    </row>
    <row r="397" spans="1:65" s="2" customFormat="1" ht="19.5">
      <c r="A397" s="36"/>
      <c r="B397" s="37"/>
      <c r="C397" s="38"/>
      <c r="D397" s="193" t="s">
        <v>140</v>
      </c>
      <c r="E397" s="38"/>
      <c r="F397" s="194" t="s">
        <v>491</v>
      </c>
      <c r="G397" s="38"/>
      <c r="H397" s="38"/>
      <c r="I397" s="190"/>
      <c r="J397" s="38"/>
      <c r="K397" s="38"/>
      <c r="L397" s="41"/>
      <c r="M397" s="191"/>
      <c r="N397" s="192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140</v>
      </c>
      <c r="AU397" s="19" t="s">
        <v>85</v>
      </c>
    </row>
    <row r="398" spans="1:65" s="13" customFormat="1" ht="11.25">
      <c r="B398" s="195"/>
      <c r="C398" s="196"/>
      <c r="D398" s="193" t="s">
        <v>142</v>
      </c>
      <c r="E398" s="197" t="s">
        <v>19</v>
      </c>
      <c r="F398" s="198" t="s">
        <v>492</v>
      </c>
      <c r="G398" s="196"/>
      <c r="H398" s="199">
        <v>6.2E-2</v>
      </c>
      <c r="I398" s="200"/>
      <c r="J398" s="196"/>
      <c r="K398" s="196"/>
      <c r="L398" s="201"/>
      <c r="M398" s="202"/>
      <c r="N398" s="203"/>
      <c r="O398" s="203"/>
      <c r="P398" s="203"/>
      <c r="Q398" s="203"/>
      <c r="R398" s="203"/>
      <c r="S398" s="203"/>
      <c r="T398" s="204"/>
      <c r="AT398" s="205" t="s">
        <v>142</v>
      </c>
      <c r="AU398" s="205" t="s">
        <v>85</v>
      </c>
      <c r="AV398" s="13" t="s">
        <v>85</v>
      </c>
      <c r="AW398" s="13" t="s">
        <v>36</v>
      </c>
      <c r="AX398" s="13" t="s">
        <v>75</v>
      </c>
      <c r="AY398" s="205" t="s">
        <v>130</v>
      </c>
    </row>
    <row r="399" spans="1:65" s="13" customFormat="1" ht="11.25">
      <c r="B399" s="195"/>
      <c r="C399" s="196"/>
      <c r="D399" s="193" t="s">
        <v>142</v>
      </c>
      <c r="E399" s="197" t="s">
        <v>19</v>
      </c>
      <c r="F399" s="198" t="s">
        <v>493</v>
      </c>
      <c r="G399" s="196"/>
      <c r="H399" s="199">
        <v>5.1999999999999998E-2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142</v>
      </c>
      <c r="AU399" s="205" t="s">
        <v>85</v>
      </c>
      <c r="AV399" s="13" t="s">
        <v>85</v>
      </c>
      <c r="AW399" s="13" t="s">
        <v>36</v>
      </c>
      <c r="AX399" s="13" t="s">
        <v>75</v>
      </c>
      <c r="AY399" s="205" t="s">
        <v>130</v>
      </c>
    </row>
    <row r="400" spans="1:65" s="16" customFormat="1" ht="11.25">
      <c r="B400" s="237"/>
      <c r="C400" s="238"/>
      <c r="D400" s="193" t="s">
        <v>142</v>
      </c>
      <c r="E400" s="239" t="s">
        <v>19</v>
      </c>
      <c r="F400" s="240" t="s">
        <v>365</v>
      </c>
      <c r="G400" s="238"/>
      <c r="H400" s="241">
        <v>0.114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AT400" s="247" t="s">
        <v>142</v>
      </c>
      <c r="AU400" s="247" t="s">
        <v>85</v>
      </c>
      <c r="AV400" s="16" t="s">
        <v>152</v>
      </c>
      <c r="AW400" s="16" t="s">
        <v>36</v>
      </c>
      <c r="AX400" s="16" t="s">
        <v>75</v>
      </c>
      <c r="AY400" s="247" t="s">
        <v>130</v>
      </c>
    </row>
    <row r="401" spans="1:65" s="13" customFormat="1" ht="11.25">
      <c r="B401" s="195"/>
      <c r="C401" s="196"/>
      <c r="D401" s="193" t="s">
        <v>142</v>
      </c>
      <c r="E401" s="197" t="s">
        <v>19</v>
      </c>
      <c r="F401" s="198" t="s">
        <v>494</v>
      </c>
      <c r="G401" s="196"/>
      <c r="H401" s="199">
        <v>1.0999999999999999E-2</v>
      </c>
      <c r="I401" s="200"/>
      <c r="J401" s="196"/>
      <c r="K401" s="196"/>
      <c r="L401" s="201"/>
      <c r="M401" s="202"/>
      <c r="N401" s="203"/>
      <c r="O401" s="203"/>
      <c r="P401" s="203"/>
      <c r="Q401" s="203"/>
      <c r="R401" s="203"/>
      <c r="S401" s="203"/>
      <c r="T401" s="204"/>
      <c r="AT401" s="205" t="s">
        <v>142</v>
      </c>
      <c r="AU401" s="205" t="s">
        <v>85</v>
      </c>
      <c r="AV401" s="13" t="s">
        <v>85</v>
      </c>
      <c r="AW401" s="13" t="s">
        <v>36</v>
      </c>
      <c r="AX401" s="13" t="s">
        <v>75</v>
      </c>
      <c r="AY401" s="205" t="s">
        <v>130</v>
      </c>
    </row>
    <row r="402" spans="1:65" s="14" customFormat="1" ht="11.25">
      <c r="B402" s="206"/>
      <c r="C402" s="207"/>
      <c r="D402" s="193" t="s">
        <v>142</v>
      </c>
      <c r="E402" s="208" t="s">
        <v>19</v>
      </c>
      <c r="F402" s="209" t="s">
        <v>145</v>
      </c>
      <c r="G402" s="207"/>
      <c r="H402" s="210">
        <v>0.125</v>
      </c>
      <c r="I402" s="211"/>
      <c r="J402" s="207"/>
      <c r="K402" s="207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142</v>
      </c>
      <c r="AU402" s="216" t="s">
        <v>85</v>
      </c>
      <c r="AV402" s="14" t="s">
        <v>137</v>
      </c>
      <c r="AW402" s="14" t="s">
        <v>36</v>
      </c>
      <c r="AX402" s="14" t="s">
        <v>83</v>
      </c>
      <c r="AY402" s="216" t="s">
        <v>130</v>
      </c>
    </row>
    <row r="403" spans="1:65" s="2" customFormat="1" ht="16.5" customHeight="1">
      <c r="A403" s="36"/>
      <c r="B403" s="37"/>
      <c r="C403" s="227" t="s">
        <v>495</v>
      </c>
      <c r="D403" s="227" t="s">
        <v>225</v>
      </c>
      <c r="E403" s="228" t="s">
        <v>496</v>
      </c>
      <c r="F403" s="229" t="s">
        <v>497</v>
      </c>
      <c r="G403" s="230" t="s">
        <v>214</v>
      </c>
      <c r="H403" s="231">
        <v>0.113</v>
      </c>
      <c r="I403" s="232"/>
      <c r="J403" s="233">
        <f>ROUND(I403*H403,2)</f>
        <v>0</v>
      </c>
      <c r="K403" s="229" t="s">
        <v>136</v>
      </c>
      <c r="L403" s="234"/>
      <c r="M403" s="235" t="s">
        <v>19</v>
      </c>
      <c r="N403" s="236" t="s">
        <v>46</v>
      </c>
      <c r="O403" s="66"/>
      <c r="P403" s="184">
        <f>O403*H403</f>
        <v>0</v>
      </c>
      <c r="Q403" s="184">
        <v>1</v>
      </c>
      <c r="R403" s="184">
        <f>Q403*H403</f>
        <v>0.113</v>
      </c>
      <c r="S403" s="184">
        <v>0</v>
      </c>
      <c r="T403" s="185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6" t="s">
        <v>181</v>
      </c>
      <c r="AT403" s="186" t="s">
        <v>225</v>
      </c>
      <c r="AU403" s="186" t="s">
        <v>85</v>
      </c>
      <c r="AY403" s="19" t="s">
        <v>130</v>
      </c>
      <c r="BE403" s="187">
        <f>IF(N403="základní",J403,0)</f>
        <v>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9" t="s">
        <v>83</v>
      </c>
      <c r="BK403" s="187">
        <f>ROUND(I403*H403,2)</f>
        <v>0</v>
      </c>
      <c r="BL403" s="19" t="s">
        <v>137</v>
      </c>
      <c r="BM403" s="186" t="s">
        <v>498</v>
      </c>
    </row>
    <row r="404" spans="1:65" s="2" customFormat="1" ht="19.5">
      <c r="A404" s="36"/>
      <c r="B404" s="37"/>
      <c r="C404" s="38"/>
      <c r="D404" s="193" t="s">
        <v>140</v>
      </c>
      <c r="E404" s="38"/>
      <c r="F404" s="194" t="s">
        <v>499</v>
      </c>
      <c r="G404" s="38"/>
      <c r="H404" s="38"/>
      <c r="I404" s="190"/>
      <c r="J404" s="38"/>
      <c r="K404" s="38"/>
      <c r="L404" s="41"/>
      <c r="M404" s="191"/>
      <c r="N404" s="192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140</v>
      </c>
      <c r="AU404" s="19" t="s">
        <v>85</v>
      </c>
    </row>
    <row r="405" spans="1:65" s="13" customFormat="1" ht="11.25">
      <c r="B405" s="195"/>
      <c r="C405" s="196"/>
      <c r="D405" s="193" t="s">
        <v>142</v>
      </c>
      <c r="E405" s="197" t="s">
        <v>19</v>
      </c>
      <c r="F405" s="198" t="s">
        <v>500</v>
      </c>
      <c r="G405" s="196"/>
      <c r="H405" s="199">
        <v>1.4999999999999999E-2</v>
      </c>
      <c r="I405" s="200"/>
      <c r="J405" s="196"/>
      <c r="K405" s="196"/>
      <c r="L405" s="201"/>
      <c r="M405" s="202"/>
      <c r="N405" s="203"/>
      <c r="O405" s="203"/>
      <c r="P405" s="203"/>
      <c r="Q405" s="203"/>
      <c r="R405" s="203"/>
      <c r="S405" s="203"/>
      <c r="T405" s="204"/>
      <c r="AT405" s="205" t="s">
        <v>142</v>
      </c>
      <c r="AU405" s="205" t="s">
        <v>85</v>
      </c>
      <c r="AV405" s="13" t="s">
        <v>85</v>
      </c>
      <c r="AW405" s="13" t="s">
        <v>36</v>
      </c>
      <c r="AX405" s="13" t="s">
        <v>75</v>
      </c>
      <c r="AY405" s="205" t="s">
        <v>130</v>
      </c>
    </row>
    <row r="406" spans="1:65" s="13" customFormat="1" ht="11.25">
      <c r="B406" s="195"/>
      <c r="C406" s="196"/>
      <c r="D406" s="193" t="s">
        <v>142</v>
      </c>
      <c r="E406" s="197" t="s">
        <v>19</v>
      </c>
      <c r="F406" s="198" t="s">
        <v>501</v>
      </c>
      <c r="G406" s="196"/>
      <c r="H406" s="199">
        <v>7.0000000000000001E-3</v>
      </c>
      <c r="I406" s="200"/>
      <c r="J406" s="196"/>
      <c r="K406" s="196"/>
      <c r="L406" s="201"/>
      <c r="M406" s="202"/>
      <c r="N406" s="203"/>
      <c r="O406" s="203"/>
      <c r="P406" s="203"/>
      <c r="Q406" s="203"/>
      <c r="R406" s="203"/>
      <c r="S406" s="203"/>
      <c r="T406" s="204"/>
      <c r="AT406" s="205" t="s">
        <v>142</v>
      </c>
      <c r="AU406" s="205" t="s">
        <v>85</v>
      </c>
      <c r="AV406" s="13" t="s">
        <v>85</v>
      </c>
      <c r="AW406" s="13" t="s">
        <v>36</v>
      </c>
      <c r="AX406" s="13" t="s">
        <v>75</v>
      </c>
      <c r="AY406" s="205" t="s">
        <v>130</v>
      </c>
    </row>
    <row r="407" spans="1:65" s="13" customFormat="1" ht="11.25">
      <c r="B407" s="195"/>
      <c r="C407" s="196"/>
      <c r="D407" s="193" t="s">
        <v>142</v>
      </c>
      <c r="E407" s="197" t="s">
        <v>19</v>
      </c>
      <c r="F407" s="198" t="s">
        <v>502</v>
      </c>
      <c r="G407" s="196"/>
      <c r="H407" s="199">
        <v>8.5999999999999993E-2</v>
      </c>
      <c r="I407" s="200"/>
      <c r="J407" s="196"/>
      <c r="K407" s="196"/>
      <c r="L407" s="201"/>
      <c r="M407" s="202"/>
      <c r="N407" s="203"/>
      <c r="O407" s="203"/>
      <c r="P407" s="203"/>
      <c r="Q407" s="203"/>
      <c r="R407" s="203"/>
      <c r="S407" s="203"/>
      <c r="T407" s="204"/>
      <c r="AT407" s="205" t="s">
        <v>142</v>
      </c>
      <c r="AU407" s="205" t="s">
        <v>85</v>
      </c>
      <c r="AV407" s="13" t="s">
        <v>85</v>
      </c>
      <c r="AW407" s="13" t="s">
        <v>36</v>
      </c>
      <c r="AX407" s="13" t="s">
        <v>75</v>
      </c>
      <c r="AY407" s="205" t="s">
        <v>130</v>
      </c>
    </row>
    <row r="408" spans="1:65" s="16" customFormat="1" ht="11.25">
      <c r="B408" s="237"/>
      <c r="C408" s="238"/>
      <c r="D408" s="193" t="s">
        <v>142</v>
      </c>
      <c r="E408" s="239" t="s">
        <v>19</v>
      </c>
      <c r="F408" s="240" t="s">
        <v>365</v>
      </c>
      <c r="G408" s="238"/>
      <c r="H408" s="241">
        <v>0.108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AT408" s="247" t="s">
        <v>142</v>
      </c>
      <c r="AU408" s="247" t="s">
        <v>85</v>
      </c>
      <c r="AV408" s="16" t="s">
        <v>152</v>
      </c>
      <c r="AW408" s="16" t="s">
        <v>36</v>
      </c>
      <c r="AX408" s="16" t="s">
        <v>75</v>
      </c>
      <c r="AY408" s="247" t="s">
        <v>130</v>
      </c>
    </row>
    <row r="409" spans="1:65" s="13" customFormat="1" ht="11.25">
      <c r="B409" s="195"/>
      <c r="C409" s="196"/>
      <c r="D409" s="193" t="s">
        <v>142</v>
      </c>
      <c r="E409" s="197" t="s">
        <v>19</v>
      </c>
      <c r="F409" s="198" t="s">
        <v>503</v>
      </c>
      <c r="G409" s="196"/>
      <c r="H409" s="199">
        <v>5.0000000000000001E-3</v>
      </c>
      <c r="I409" s="200"/>
      <c r="J409" s="196"/>
      <c r="K409" s="196"/>
      <c r="L409" s="201"/>
      <c r="M409" s="202"/>
      <c r="N409" s="203"/>
      <c r="O409" s="203"/>
      <c r="P409" s="203"/>
      <c r="Q409" s="203"/>
      <c r="R409" s="203"/>
      <c r="S409" s="203"/>
      <c r="T409" s="204"/>
      <c r="AT409" s="205" t="s">
        <v>142</v>
      </c>
      <c r="AU409" s="205" t="s">
        <v>85</v>
      </c>
      <c r="AV409" s="13" t="s">
        <v>85</v>
      </c>
      <c r="AW409" s="13" t="s">
        <v>36</v>
      </c>
      <c r="AX409" s="13" t="s">
        <v>75</v>
      </c>
      <c r="AY409" s="205" t="s">
        <v>130</v>
      </c>
    </row>
    <row r="410" spans="1:65" s="14" customFormat="1" ht="11.25">
      <c r="B410" s="206"/>
      <c r="C410" s="207"/>
      <c r="D410" s="193" t="s">
        <v>142</v>
      </c>
      <c r="E410" s="208" t="s">
        <v>19</v>
      </c>
      <c r="F410" s="209" t="s">
        <v>145</v>
      </c>
      <c r="G410" s="207"/>
      <c r="H410" s="210">
        <v>0.113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142</v>
      </c>
      <c r="AU410" s="216" t="s">
        <v>85</v>
      </c>
      <c r="AV410" s="14" t="s">
        <v>137</v>
      </c>
      <c r="AW410" s="14" t="s">
        <v>36</v>
      </c>
      <c r="AX410" s="14" t="s">
        <v>83</v>
      </c>
      <c r="AY410" s="216" t="s">
        <v>130</v>
      </c>
    </row>
    <row r="411" spans="1:65" s="2" customFormat="1" ht="16.5" customHeight="1">
      <c r="A411" s="36"/>
      <c r="B411" s="37"/>
      <c r="C411" s="227" t="s">
        <v>370</v>
      </c>
      <c r="D411" s="227" t="s">
        <v>225</v>
      </c>
      <c r="E411" s="228" t="s">
        <v>504</v>
      </c>
      <c r="F411" s="229" t="s">
        <v>505</v>
      </c>
      <c r="G411" s="230" t="s">
        <v>214</v>
      </c>
      <c r="H411" s="231">
        <v>3.0000000000000001E-3</v>
      </c>
      <c r="I411" s="232"/>
      <c r="J411" s="233">
        <f>ROUND(I411*H411,2)</f>
        <v>0</v>
      </c>
      <c r="K411" s="229" t="s">
        <v>136</v>
      </c>
      <c r="L411" s="234"/>
      <c r="M411" s="235" t="s">
        <v>19</v>
      </c>
      <c r="N411" s="236" t="s">
        <v>46</v>
      </c>
      <c r="O411" s="66"/>
      <c r="P411" s="184">
        <f>O411*H411</f>
        <v>0</v>
      </c>
      <c r="Q411" s="184">
        <v>1</v>
      </c>
      <c r="R411" s="184">
        <f>Q411*H411</f>
        <v>3.0000000000000001E-3</v>
      </c>
      <c r="S411" s="184">
        <v>0</v>
      </c>
      <c r="T411" s="185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6" t="s">
        <v>181</v>
      </c>
      <c r="AT411" s="186" t="s">
        <v>225</v>
      </c>
      <c r="AU411" s="186" t="s">
        <v>85</v>
      </c>
      <c r="AY411" s="19" t="s">
        <v>130</v>
      </c>
      <c r="BE411" s="187">
        <f>IF(N411="základní",J411,0)</f>
        <v>0</v>
      </c>
      <c r="BF411" s="187">
        <f>IF(N411="snížená",J411,0)</f>
        <v>0</v>
      </c>
      <c r="BG411" s="187">
        <f>IF(N411="zákl. přenesená",J411,0)</f>
        <v>0</v>
      </c>
      <c r="BH411" s="187">
        <f>IF(N411="sníž. přenesená",J411,0)</f>
        <v>0</v>
      </c>
      <c r="BI411" s="187">
        <f>IF(N411="nulová",J411,0)</f>
        <v>0</v>
      </c>
      <c r="BJ411" s="19" t="s">
        <v>83</v>
      </c>
      <c r="BK411" s="187">
        <f>ROUND(I411*H411,2)</f>
        <v>0</v>
      </c>
      <c r="BL411" s="19" t="s">
        <v>137</v>
      </c>
      <c r="BM411" s="186" t="s">
        <v>506</v>
      </c>
    </row>
    <row r="412" spans="1:65" s="2" customFormat="1" ht="19.5">
      <c r="A412" s="36"/>
      <c r="B412" s="37"/>
      <c r="C412" s="38"/>
      <c r="D412" s="193" t="s">
        <v>140</v>
      </c>
      <c r="E412" s="38"/>
      <c r="F412" s="194" t="s">
        <v>507</v>
      </c>
      <c r="G412" s="38"/>
      <c r="H412" s="38"/>
      <c r="I412" s="190"/>
      <c r="J412" s="38"/>
      <c r="K412" s="38"/>
      <c r="L412" s="41"/>
      <c r="M412" s="191"/>
      <c r="N412" s="192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140</v>
      </c>
      <c r="AU412" s="19" t="s">
        <v>85</v>
      </c>
    </row>
    <row r="413" spans="1:65" s="13" customFormat="1" ht="11.25">
      <c r="B413" s="195"/>
      <c r="C413" s="196"/>
      <c r="D413" s="193" t="s">
        <v>142</v>
      </c>
      <c r="E413" s="197" t="s">
        <v>19</v>
      </c>
      <c r="F413" s="198" t="s">
        <v>508</v>
      </c>
      <c r="G413" s="196"/>
      <c r="H413" s="199">
        <v>2E-3</v>
      </c>
      <c r="I413" s="200"/>
      <c r="J413" s="196"/>
      <c r="K413" s="196"/>
      <c r="L413" s="201"/>
      <c r="M413" s="202"/>
      <c r="N413" s="203"/>
      <c r="O413" s="203"/>
      <c r="P413" s="203"/>
      <c r="Q413" s="203"/>
      <c r="R413" s="203"/>
      <c r="S413" s="203"/>
      <c r="T413" s="204"/>
      <c r="AT413" s="205" t="s">
        <v>142</v>
      </c>
      <c r="AU413" s="205" t="s">
        <v>85</v>
      </c>
      <c r="AV413" s="13" t="s">
        <v>85</v>
      </c>
      <c r="AW413" s="13" t="s">
        <v>36</v>
      </c>
      <c r="AX413" s="13" t="s">
        <v>75</v>
      </c>
      <c r="AY413" s="205" t="s">
        <v>130</v>
      </c>
    </row>
    <row r="414" spans="1:65" s="13" customFormat="1" ht="11.25">
      <c r="B414" s="195"/>
      <c r="C414" s="196"/>
      <c r="D414" s="193" t="s">
        <v>142</v>
      </c>
      <c r="E414" s="197" t="s">
        <v>19</v>
      </c>
      <c r="F414" s="198" t="s">
        <v>509</v>
      </c>
      <c r="G414" s="196"/>
      <c r="H414" s="199">
        <v>1E-3</v>
      </c>
      <c r="I414" s="200"/>
      <c r="J414" s="196"/>
      <c r="K414" s="196"/>
      <c r="L414" s="201"/>
      <c r="M414" s="202"/>
      <c r="N414" s="203"/>
      <c r="O414" s="203"/>
      <c r="P414" s="203"/>
      <c r="Q414" s="203"/>
      <c r="R414" s="203"/>
      <c r="S414" s="203"/>
      <c r="T414" s="204"/>
      <c r="AT414" s="205" t="s">
        <v>142</v>
      </c>
      <c r="AU414" s="205" t="s">
        <v>85</v>
      </c>
      <c r="AV414" s="13" t="s">
        <v>85</v>
      </c>
      <c r="AW414" s="13" t="s">
        <v>36</v>
      </c>
      <c r="AX414" s="13" t="s">
        <v>75</v>
      </c>
      <c r="AY414" s="205" t="s">
        <v>130</v>
      </c>
    </row>
    <row r="415" spans="1:65" s="16" customFormat="1" ht="11.25">
      <c r="B415" s="237"/>
      <c r="C415" s="238"/>
      <c r="D415" s="193" t="s">
        <v>142</v>
      </c>
      <c r="E415" s="239" t="s">
        <v>19</v>
      </c>
      <c r="F415" s="240" t="s">
        <v>365</v>
      </c>
      <c r="G415" s="238"/>
      <c r="H415" s="241">
        <v>3.0000000000000001E-3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AT415" s="247" t="s">
        <v>142</v>
      </c>
      <c r="AU415" s="247" t="s">
        <v>85</v>
      </c>
      <c r="AV415" s="16" t="s">
        <v>152</v>
      </c>
      <c r="AW415" s="16" t="s">
        <v>36</v>
      </c>
      <c r="AX415" s="16" t="s">
        <v>75</v>
      </c>
      <c r="AY415" s="247" t="s">
        <v>130</v>
      </c>
    </row>
    <row r="416" spans="1:65" s="13" customFormat="1" ht="11.25">
      <c r="B416" s="195"/>
      <c r="C416" s="196"/>
      <c r="D416" s="193" t="s">
        <v>142</v>
      </c>
      <c r="E416" s="197" t="s">
        <v>19</v>
      </c>
      <c r="F416" s="198" t="s">
        <v>510</v>
      </c>
      <c r="G416" s="196"/>
      <c r="H416" s="199">
        <v>0</v>
      </c>
      <c r="I416" s="200"/>
      <c r="J416" s="196"/>
      <c r="K416" s="196"/>
      <c r="L416" s="201"/>
      <c r="M416" s="202"/>
      <c r="N416" s="203"/>
      <c r="O416" s="203"/>
      <c r="P416" s="203"/>
      <c r="Q416" s="203"/>
      <c r="R416" s="203"/>
      <c r="S416" s="203"/>
      <c r="T416" s="204"/>
      <c r="AT416" s="205" t="s">
        <v>142</v>
      </c>
      <c r="AU416" s="205" t="s">
        <v>85</v>
      </c>
      <c r="AV416" s="13" t="s">
        <v>85</v>
      </c>
      <c r="AW416" s="13" t="s">
        <v>36</v>
      </c>
      <c r="AX416" s="13" t="s">
        <v>75</v>
      </c>
      <c r="AY416" s="205" t="s">
        <v>130</v>
      </c>
    </row>
    <row r="417" spans="1:65" s="14" customFormat="1" ht="11.25">
      <c r="B417" s="206"/>
      <c r="C417" s="207"/>
      <c r="D417" s="193" t="s">
        <v>142</v>
      </c>
      <c r="E417" s="208" t="s">
        <v>19</v>
      </c>
      <c r="F417" s="209" t="s">
        <v>145</v>
      </c>
      <c r="G417" s="207"/>
      <c r="H417" s="210">
        <v>3.0000000000000001E-3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142</v>
      </c>
      <c r="AU417" s="216" t="s">
        <v>85</v>
      </c>
      <c r="AV417" s="14" t="s">
        <v>137</v>
      </c>
      <c r="AW417" s="14" t="s">
        <v>36</v>
      </c>
      <c r="AX417" s="14" t="s">
        <v>83</v>
      </c>
      <c r="AY417" s="216" t="s">
        <v>130</v>
      </c>
    </row>
    <row r="418" spans="1:65" s="2" customFormat="1" ht="16.5" customHeight="1">
      <c r="A418" s="36"/>
      <c r="B418" s="37"/>
      <c r="C418" s="227" t="s">
        <v>511</v>
      </c>
      <c r="D418" s="227" t="s">
        <v>225</v>
      </c>
      <c r="E418" s="228" t="s">
        <v>512</v>
      </c>
      <c r="F418" s="229" t="s">
        <v>513</v>
      </c>
      <c r="G418" s="230" t="s">
        <v>214</v>
      </c>
      <c r="H418" s="231">
        <v>6.0000000000000001E-3</v>
      </c>
      <c r="I418" s="232"/>
      <c r="J418" s="233">
        <f>ROUND(I418*H418,2)</f>
        <v>0</v>
      </c>
      <c r="K418" s="229" t="s">
        <v>19</v>
      </c>
      <c r="L418" s="234"/>
      <c r="M418" s="235" t="s">
        <v>19</v>
      </c>
      <c r="N418" s="236" t="s">
        <v>46</v>
      </c>
      <c r="O418" s="66"/>
      <c r="P418" s="184">
        <f>O418*H418</f>
        <v>0</v>
      </c>
      <c r="Q418" s="184">
        <v>0</v>
      </c>
      <c r="R418" s="184">
        <f>Q418*H418</f>
        <v>0</v>
      </c>
      <c r="S418" s="184">
        <v>0</v>
      </c>
      <c r="T418" s="185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6" t="s">
        <v>181</v>
      </c>
      <c r="AT418" s="186" t="s">
        <v>225</v>
      </c>
      <c r="AU418" s="186" t="s">
        <v>85</v>
      </c>
      <c r="AY418" s="19" t="s">
        <v>130</v>
      </c>
      <c r="BE418" s="187">
        <f>IF(N418="základní",J418,0)</f>
        <v>0</v>
      </c>
      <c r="BF418" s="187">
        <f>IF(N418="snížená",J418,0)</f>
        <v>0</v>
      </c>
      <c r="BG418" s="187">
        <f>IF(N418="zákl. přenesená",J418,0)</f>
        <v>0</v>
      </c>
      <c r="BH418" s="187">
        <f>IF(N418="sníž. přenesená",J418,0)</f>
        <v>0</v>
      </c>
      <c r="BI418" s="187">
        <f>IF(N418="nulová",J418,0)</f>
        <v>0</v>
      </c>
      <c r="BJ418" s="19" t="s">
        <v>83</v>
      </c>
      <c r="BK418" s="187">
        <f>ROUND(I418*H418,2)</f>
        <v>0</v>
      </c>
      <c r="BL418" s="19" t="s">
        <v>137</v>
      </c>
      <c r="BM418" s="186" t="s">
        <v>514</v>
      </c>
    </row>
    <row r="419" spans="1:65" s="2" customFormat="1" ht="19.5">
      <c r="A419" s="36"/>
      <c r="B419" s="37"/>
      <c r="C419" s="38"/>
      <c r="D419" s="193" t="s">
        <v>140</v>
      </c>
      <c r="E419" s="38"/>
      <c r="F419" s="194" t="s">
        <v>515</v>
      </c>
      <c r="G419" s="38"/>
      <c r="H419" s="38"/>
      <c r="I419" s="190"/>
      <c r="J419" s="38"/>
      <c r="K419" s="38"/>
      <c r="L419" s="41"/>
      <c r="M419" s="191"/>
      <c r="N419" s="192"/>
      <c r="O419" s="66"/>
      <c r="P419" s="66"/>
      <c r="Q419" s="66"/>
      <c r="R419" s="66"/>
      <c r="S419" s="66"/>
      <c r="T419" s="67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9" t="s">
        <v>140</v>
      </c>
      <c r="AU419" s="19" t="s">
        <v>85</v>
      </c>
    </row>
    <row r="420" spans="1:65" s="13" customFormat="1" ht="11.25">
      <c r="B420" s="195"/>
      <c r="C420" s="196"/>
      <c r="D420" s="193" t="s">
        <v>142</v>
      </c>
      <c r="E420" s="197" t="s">
        <v>19</v>
      </c>
      <c r="F420" s="198" t="s">
        <v>516</v>
      </c>
      <c r="G420" s="196"/>
      <c r="H420" s="199">
        <v>6.0000000000000001E-3</v>
      </c>
      <c r="I420" s="200"/>
      <c r="J420" s="196"/>
      <c r="K420" s="196"/>
      <c r="L420" s="201"/>
      <c r="M420" s="202"/>
      <c r="N420" s="203"/>
      <c r="O420" s="203"/>
      <c r="P420" s="203"/>
      <c r="Q420" s="203"/>
      <c r="R420" s="203"/>
      <c r="S420" s="203"/>
      <c r="T420" s="204"/>
      <c r="AT420" s="205" t="s">
        <v>142</v>
      </c>
      <c r="AU420" s="205" t="s">
        <v>85</v>
      </c>
      <c r="AV420" s="13" t="s">
        <v>85</v>
      </c>
      <c r="AW420" s="13" t="s">
        <v>36</v>
      </c>
      <c r="AX420" s="13" t="s">
        <v>75</v>
      </c>
      <c r="AY420" s="205" t="s">
        <v>130</v>
      </c>
    </row>
    <row r="421" spans="1:65" s="16" customFormat="1" ht="11.25">
      <c r="B421" s="237"/>
      <c r="C421" s="238"/>
      <c r="D421" s="193" t="s">
        <v>142</v>
      </c>
      <c r="E421" s="239" t="s">
        <v>19</v>
      </c>
      <c r="F421" s="240" t="s">
        <v>365</v>
      </c>
      <c r="G421" s="238"/>
      <c r="H421" s="241">
        <v>6.0000000000000001E-3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AT421" s="247" t="s">
        <v>142</v>
      </c>
      <c r="AU421" s="247" t="s">
        <v>85</v>
      </c>
      <c r="AV421" s="16" t="s">
        <v>152</v>
      </c>
      <c r="AW421" s="16" t="s">
        <v>36</v>
      </c>
      <c r="AX421" s="16" t="s">
        <v>75</v>
      </c>
      <c r="AY421" s="247" t="s">
        <v>130</v>
      </c>
    </row>
    <row r="422" spans="1:65" s="13" customFormat="1" ht="11.25">
      <c r="B422" s="195"/>
      <c r="C422" s="196"/>
      <c r="D422" s="193" t="s">
        <v>142</v>
      </c>
      <c r="E422" s="197" t="s">
        <v>19</v>
      </c>
      <c r="F422" s="198" t="s">
        <v>517</v>
      </c>
      <c r="G422" s="196"/>
      <c r="H422" s="199">
        <v>0</v>
      </c>
      <c r="I422" s="200"/>
      <c r="J422" s="196"/>
      <c r="K422" s="196"/>
      <c r="L422" s="201"/>
      <c r="M422" s="202"/>
      <c r="N422" s="203"/>
      <c r="O422" s="203"/>
      <c r="P422" s="203"/>
      <c r="Q422" s="203"/>
      <c r="R422" s="203"/>
      <c r="S422" s="203"/>
      <c r="T422" s="204"/>
      <c r="AT422" s="205" t="s">
        <v>142</v>
      </c>
      <c r="AU422" s="205" t="s">
        <v>85</v>
      </c>
      <c r="AV422" s="13" t="s">
        <v>85</v>
      </c>
      <c r="AW422" s="13" t="s">
        <v>36</v>
      </c>
      <c r="AX422" s="13" t="s">
        <v>75</v>
      </c>
      <c r="AY422" s="205" t="s">
        <v>130</v>
      </c>
    </row>
    <row r="423" spans="1:65" s="14" customFormat="1" ht="11.25">
      <c r="B423" s="206"/>
      <c r="C423" s="207"/>
      <c r="D423" s="193" t="s">
        <v>142</v>
      </c>
      <c r="E423" s="208" t="s">
        <v>19</v>
      </c>
      <c r="F423" s="209" t="s">
        <v>145</v>
      </c>
      <c r="G423" s="207"/>
      <c r="H423" s="210">
        <v>6.0000000000000001E-3</v>
      </c>
      <c r="I423" s="211"/>
      <c r="J423" s="207"/>
      <c r="K423" s="207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142</v>
      </c>
      <c r="AU423" s="216" t="s">
        <v>85</v>
      </c>
      <c r="AV423" s="14" t="s">
        <v>137</v>
      </c>
      <c r="AW423" s="14" t="s">
        <v>36</v>
      </c>
      <c r="AX423" s="14" t="s">
        <v>83</v>
      </c>
      <c r="AY423" s="216" t="s">
        <v>130</v>
      </c>
    </row>
    <row r="424" spans="1:65" s="2" customFormat="1" ht="16.5" customHeight="1">
      <c r="A424" s="36"/>
      <c r="B424" s="37"/>
      <c r="C424" s="227" t="s">
        <v>378</v>
      </c>
      <c r="D424" s="227" t="s">
        <v>225</v>
      </c>
      <c r="E424" s="228" t="s">
        <v>518</v>
      </c>
      <c r="F424" s="229" t="s">
        <v>519</v>
      </c>
      <c r="G424" s="230" t="s">
        <v>214</v>
      </c>
      <c r="H424" s="231">
        <v>0.246</v>
      </c>
      <c r="I424" s="232"/>
      <c r="J424" s="233">
        <f>ROUND(I424*H424,2)</f>
        <v>0</v>
      </c>
      <c r="K424" s="229" t="s">
        <v>19</v>
      </c>
      <c r="L424" s="234"/>
      <c r="M424" s="235" t="s">
        <v>19</v>
      </c>
      <c r="N424" s="236" t="s">
        <v>46</v>
      </c>
      <c r="O424" s="66"/>
      <c r="P424" s="184">
        <f>O424*H424</f>
        <v>0</v>
      </c>
      <c r="Q424" s="184">
        <v>0</v>
      </c>
      <c r="R424" s="184">
        <f>Q424*H424</f>
        <v>0</v>
      </c>
      <c r="S424" s="184">
        <v>0</v>
      </c>
      <c r="T424" s="185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6" t="s">
        <v>181</v>
      </c>
      <c r="AT424" s="186" t="s">
        <v>225</v>
      </c>
      <c r="AU424" s="186" t="s">
        <v>85</v>
      </c>
      <c r="AY424" s="19" t="s">
        <v>130</v>
      </c>
      <c r="BE424" s="187">
        <f>IF(N424="základní",J424,0)</f>
        <v>0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9" t="s">
        <v>83</v>
      </c>
      <c r="BK424" s="187">
        <f>ROUND(I424*H424,2)</f>
        <v>0</v>
      </c>
      <c r="BL424" s="19" t="s">
        <v>137</v>
      </c>
      <c r="BM424" s="186" t="s">
        <v>520</v>
      </c>
    </row>
    <row r="425" spans="1:65" s="2" customFormat="1" ht="19.5">
      <c r="A425" s="36"/>
      <c r="B425" s="37"/>
      <c r="C425" s="38"/>
      <c r="D425" s="193" t="s">
        <v>140</v>
      </c>
      <c r="E425" s="38"/>
      <c r="F425" s="194" t="s">
        <v>521</v>
      </c>
      <c r="G425" s="38"/>
      <c r="H425" s="38"/>
      <c r="I425" s="190"/>
      <c r="J425" s="38"/>
      <c r="K425" s="38"/>
      <c r="L425" s="41"/>
      <c r="M425" s="191"/>
      <c r="N425" s="192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140</v>
      </c>
      <c r="AU425" s="19" t="s">
        <v>85</v>
      </c>
    </row>
    <row r="426" spans="1:65" s="13" customFormat="1" ht="11.25">
      <c r="B426" s="195"/>
      <c r="C426" s="196"/>
      <c r="D426" s="193" t="s">
        <v>142</v>
      </c>
      <c r="E426" s="197" t="s">
        <v>19</v>
      </c>
      <c r="F426" s="198" t="s">
        <v>522</v>
      </c>
      <c r="G426" s="196"/>
      <c r="H426" s="199">
        <v>0.17</v>
      </c>
      <c r="I426" s="200"/>
      <c r="J426" s="196"/>
      <c r="K426" s="196"/>
      <c r="L426" s="201"/>
      <c r="M426" s="202"/>
      <c r="N426" s="203"/>
      <c r="O426" s="203"/>
      <c r="P426" s="203"/>
      <c r="Q426" s="203"/>
      <c r="R426" s="203"/>
      <c r="S426" s="203"/>
      <c r="T426" s="204"/>
      <c r="AT426" s="205" t="s">
        <v>142</v>
      </c>
      <c r="AU426" s="205" t="s">
        <v>85</v>
      </c>
      <c r="AV426" s="13" t="s">
        <v>85</v>
      </c>
      <c r="AW426" s="13" t="s">
        <v>36</v>
      </c>
      <c r="AX426" s="13" t="s">
        <v>75</v>
      </c>
      <c r="AY426" s="205" t="s">
        <v>130</v>
      </c>
    </row>
    <row r="427" spans="1:65" s="13" customFormat="1" ht="11.25">
      <c r="B427" s="195"/>
      <c r="C427" s="196"/>
      <c r="D427" s="193" t="s">
        <v>142</v>
      </c>
      <c r="E427" s="197" t="s">
        <v>19</v>
      </c>
      <c r="F427" s="198" t="s">
        <v>523</v>
      </c>
      <c r="G427" s="196"/>
      <c r="H427" s="199">
        <v>6.4000000000000001E-2</v>
      </c>
      <c r="I427" s="200"/>
      <c r="J427" s="196"/>
      <c r="K427" s="196"/>
      <c r="L427" s="201"/>
      <c r="M427" s="202"/>
      <c r="N427" s="203"/>
      <c r="O427" s="203"/>
      <c r="P427" s="203"/>
      <c r="Q427" s="203"/>
      <c r="R427" s="203"/>
      <c r="S427" s="203"/>
      <c r="T427" s="204"/>
      <c r="AT427" s="205" t="s">
        <v>142</v>
      </c>
      <c r="AU427" s="205" t="s">
        <v>85</v>
      </c>
      <c r="AV427" s="13" t="s">
        <v>85</v>
      </c>
      <c r="AW427" s="13" t="s">
        <v>36</v>
      </c>
      <c r="AX427" s="13" t="s">
        <v>75</v>
      </c>
      <c r="AY427" s="205" t="s">
        <v>130</v>
      </c>
    </row>
    <row r="428" spans="1:65" s="16" customFormat="1" ht="11.25">
      <c r="B428" s="237"/>
      <c r="C428" s="238"/>
      <c r="D428" s="193" t="s">
        <v>142</v>
      </c>
      <c r="E428" s="239" t="s">
        <v>19</v>
      </c>
      <c r="F428" s="240" t="s">
        <v>365</v>
      </c>
      <c r="G428" s="238"/>
      <c r="H428" s="241">
        <v>0.23400000000000001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AT428" s="247" t="s">
        <v>142</v>
      </c>
      <c r="AU428" s="247" t="s">
        <v>85</v>
      </c>
      <c r="AV428" s="16" t="s">
        <v>152</v>
      </c>
      <c r="AW428" s="16" t="s">
        <v>36</v>
      </c>
      <c r="AX428" s="16" t="s">
        <v>75</v>
      </c>
      <c r="AY428" s="247" t="s">
        <v>130</v>
      </c>
    </row>
    <row r="429" spans="1:65" s="13" customFormat="1" ht="11.25">
      <c r="B429" s="195"/>
      <c r="C429" s="196"/>
      <c r="D429" s="193" t="s">
        <v>142</v>
      </c>
      <c r="E429" s="197" t="s">
        <v>19</v>
      </c>
      <c r="F429" s="198" t="s">
        <v>524</v>
      </c>
      <c r="G429" s="196"/>
      <c r="H429" s="199">
        <v>1.2E-2</v>
      </c>
      <c r="I429" s="200"/>
      <c r="J429" s="196"/>
      <c r="K429" s="196"/>
      <c r="L429" s="201"/>
      <c r="M429" s="202"/>
      <c r="N429" s="203"/>
      <c r="O429" s="203"/>
      <c r="P429" s="203"/>
      <c r="Q429" s="203"/>
      <c r="R429" s="203"/>
      <c r="S429" s="203"/>
      <c r="T429" s="204"/>
      <c r="AT429" s="205" t="s">
        <v>142</v>
      </c>
      <c r="AU429" s="205" t="s">
        <v>85</v>
      </c>
      <c r="AV429" s="13" t="s">
        <v>85</v>
      </c>
      <c r="AW429" s="13" t="s">
        <v>36</v>
      </c>
      <c r="AX429" s="13" t="s">
        <v>75</v>
      </c>
      <c r="AY429" s="205" t="s">
        <v>130</v>
      </c>
    </row>
    <row r="430" spans="1:65" s="14" customFormat="1" ht="11.25">
      <c r="B430" s="206"/>
      <c r="C430" s="207"/>
      <c r="D430" s="193" t="s">
        <v>142</v>
      </c>
      <c r="E430" s="208" t="s">
        <v>19</v>
      </c>
      <c r="F430" s="209" t="s">
        <v>145</v>
      </c>
      <c r="G430" s="207"/>
      <c r="H430" s="210">
        <v>0.246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142</v>
      </c>
      <c r="AU430" s="216" t="s">
        <v>85</v>
      </c>
      <c r="AV430" s="14" t="s">
        <v>137</v>
      </c>
      <c r="AW430" s="14" t="s">
        <v>36</v>
      </c>
      <c r="AX430" s="14" t="s">
        <v>83</v>
      </c>
      <c r="AY430" s="216" t="s">
        <v>130</v>
      </c>
    </row>
    <row r="431" spans="1:65" s="2" customFormat="1" ht="16.5" customHeight="1">
      <c r="A431" s="36"/>
      <c r="B431" s="37"/>
      <c r="C431" s="175" t="s">
        <v>525</v>
      </c>
      <c r="D431" s="175" t="s">
        <v>132</v>
      </c>
      <c r="E431" s="176" t="s">
        <v>526</v>
      </c>
      <c r="F431" s="177" t="s">
        <v>527</v>
      </c>
      <c r="G431" s="178" t="s">
        <v>214</v>
      </c>
      <c r="H431" s="179">
        <v>3.6349999999999998</v>
      </c>
      <c r="I431" s="180"/>
      <c r="J431" s="181">
        <f>ROUND(I431*H431,2)</f>
        <v>0</v>
      </c>
      <c r="K431" s="177" t="s">
        <v>19</v>
      </c>
      <c r="L431" s="41"/>
      <c r="M431" s="182" t="s">
        <v>19</v>
      </c>
      <c r="N431" s="183" t="s">
        <v>46</v>
      </c>
      <c r="O431" s="66"/>
      <c r="P431" s="184">
        <f>O431*H431</f>
        <v>0</v>
      </c>
      <c r="Q431" s="184">
        <v>0</v>
      </c>
      <c r="R431" s="184">
        <f>Q431*H431</f>
        <v>0</v>
      </c>
      <c r="S431" s="184">
        <v>0</v>
      </c>
      <c r="T431" s="18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6" t="s">
        <v>137</v>
      </c>
      <c r="AT431" s="186" t="s">
        <v>132</v>
      </c>
      <c r="AU431" s="186" t="s">
        <v>85</v>
      </c>
      <c r="AY431" s="19" t="s">
        <v>130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9" t="s">
        <v>83</v>
      </c>
      <c r="BK431" s="187">
        <f>ROUND(I431*H431,2)</f>
        <v>0</v>
      </c>
      <c r="BL431" s="19" t="s">
        <v>137</v>
      </c>
      <c r="BM431" s="186" t="s">
        <v>528</v>
      </c>
    </row>
    <row r="432" spans="1:65" s="2" customFormat="1" ht="29.25">
      <c r="A432" s="36"/>
      <c r="B432" s="37"/>
      <c r="C432" s="38"/>
      <c r="D432" s="193" t="s">
        <v>140</v>
      </c>
      <c r="E432" s="38"/>
      <c r="F432" s="194" t="s">
        <v>529</v>
      </c>
      <c r="G432" s="38"/>
      <c r="H432" s="38"/>
      <c r="I432" s="190"/>
      <c r="J432" s="38"/>
      <c r="K432" s="38"/>
      <c r="L432" s="41"/>
      <c r="M432" s="191"/>
      <c r="N432" s="192"/>
      <c r="O432" s="66"/>
      <c r="P432" s="66"/>
      <c r="Q432" s="66"/>
      <c r="R432" s="66"/>
      <c r="S432" s="66"/>
      <c r="T432" s="67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T432" s="19" t="s">
        <v>140</v>
      </c>
      <c r="AU432" s="19" t="s">
        <v>85</v>
      </c>
    </row>
    <row r="433" spans="1:65" s="15" customFormat="1" ht="11.25">
      <c r="B433" s="217"/>
      <c r="C433" s="218"/>
      <c r="D433" s="193" t="s">
        <v>142</v>
      </c>
      <c r="E433" s="219" t="s">
        <v>19</v>
      </c>
      <c r="F433" s="220" t="s">
        <v>530</v>
      </c>
      <c r="G433" s="218"/>
      <c r="H433" s="219" t="s">
        <v>19</v>
      </c>
      <c r="I433" s="221"/>
      <c r="J433" s="218"/>
      <c r="K433" s="218"/>
      <c r="L433" s="222"/>
      <c r="M433" s="223"/>
      <c r="N433" s="224"/>
      <c r="O433" s="224"/>
      <c r="P433" s="224"/>
      <c r="Q433" s="224"/>
      <c r="R433" s="224"/>
      <c r="S433" s="224"/>
      <c r="T433" s="225"/>
      <c r="AT433" s="226" t="s">
        <v>142</v>
      </c>
      <c r="AU433" s="226" t="s">
        <v>85</v>
      </c>
      <c r="AV433" s="15" t="s">
        <v>83</v>
      </c>
      <c r="AW433" s="15" t="s">
        <v>36</v>
      </c>
      <c r="AX433" s="15" t="s">
        <v>75</v>
      </c>
      <c r="AY433" s="226" t="s">
        <v>130</v>
      </c>
    </row>
    <row r="434" spans="1:65" s="15" customFormat="1" ht="11.25">
      <c r="B434" s="217"/>
      <c r="C434" s="218"/>
      <c r="D434" s="193" t="s">
        <v>142</v>
      </c>
      <c r="E434" s="219" t="s">
        <v>19</v>
      </c>
      <c r="F434" s="220" t="s">
        <v>531</v>
      </c>
      <c r="G434" s="218"/>
      <c r="H434" s="219" t="s">
        <v>19</v>
      </c>
      <c r="I434" s="221"/>
      <c r="J434" s="218"/>
      <c r="K434" s="218"/>
      <c r="L434" s="222"/>
      <c r="M434" s="223"/>
      <c r="N434" s="224"/>
      <c r="O434" s="224"/>
      <c r="P434" s="224"/>
      <c r="Q434" s="224"/>
      <c r="R434" s="224"/>
      <c r="S434" s="224"/>
      <c r="T434" s="225"/>
      <c r="AT434" s="226" t="s">
        <v>142</v>
      </c>
      <c r="AU434" s="226" t="s">
        <v>85</v>
      </c>
      <c r="AV434" s="15" t="s">
        <v>83</v>
      </c>
      <c r="AW434" s="15" t="s">
        <v>36</v>
      </c>
      <c r="AX434" s="15" t="s">
        <v>75</v>
      </c>
      <c r="AY434" s="226" t="s">
        <v>130</v>
      </c>
    </row>
    <row r="435" spans="1:65" s="13" customFormat="1" ht="11.25">
      <c r="B435" s="195"/>
      <c r="C435" s="196"/>
      <c r="D435" s="193" t="s">
        <v>142</v>
      </c>
      <c r="E435" s="197" t="s">
        <v>19</v>
      </c>
      <c r="F435" s="198" t="s">
        <v>532</v>
      </c>
      <c r="G435" s="196"/>
      <c r="H435" s="199">
        <v>3.6349999999999998</v>
      </c>
      <c r="I435" s="200"/>
      <c r="J435" s="196"/>
      <c r="K435" s="196"/>
      <c r="L435" s="201"/>
      <c r="M435" s="202"/>
      <c r="N435" s="203"/>
      <c r="O435" s="203"/>
      <c r="P435" s="203"/>
      <c r="Q435" s="203"/>
      <c r="R435" s="203"/>
      <c r="S435" s="203"/>
      <c r="T435" s="204"/>
      <c r="AT435" s="205" t="s">
        <v>142</v>
      </c>
      <c r="AU435" s="205" t="s">
        <v>85</v>
      </c>
      <c r="AV435" s="13" t="s">
        <v>85</v>
      </c>
      <c r="AW435" s="13" t="s">
        <v>36</v>
      </c>
      <c r="AX435" s="13" t="s">
        <v>75</v>
      </c>
      <c r="AY435" s="205" t="s">
        <v>130</v>
      </c>
    </row>
    <row r="436" spans="1:65" s="14" customFormat="1" ht="11.25">
      <c r="B436" s="206"/>
      <c r="C436" s="207"/>
      <c r="D436" s="193" t="s">
        <v>142</v>
      </c>
      <c r="E436" s="208" t="s">
        <v>19</v>
      </c>
      <c r="F436" s="209" t="s">
        <v>186</v>
      </c>
      <c r="G436" s="207"/>
      <c r="H436" s="210">
        <v>3.6349999999999998</v>
      </c>
      <c r="I436" s="211"/>
      <c r="J436" s="207"/>
      <c r="K436" s="207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142</v>
      </c>
      <c r="AU436" s="216" t="s">
        <v>85</v>
      </c>
      <c r="AV436" s="14" t="s">
        <v>137</v>
      </c>
      <c r="AW436" s="14" t="s">
        <v>36</v>
      </c>
      <c r="AX436" s="14" t="s">
        <v>83</v>
      </c>
      <c r="AY436" s="216" t="s">
        <v>130</v>
      </c>
    </row>
    <row r="437" spans="1:65" s="2" customFormat="1" ht="24.2" customHeight="1">
      <c r="A437" s="36"/>
      <c r="B437" s="37"/>
      <c r="C437" s="175" t="s">
        <v>400</v>
      </c>
      <c r="D437" s="175" t="s">
        <v>132</v>
      </c>
      <c r="E437" s="176" t="s">
        <v>533</v>
      </c>
      <c r="F437" s="177" t="s">
        <v>534</v>
      </c>
      <c r="G437" s="178" t="s">
        <v>135</v>
      </c>
      <c r="H437" s="179">
        <v>4</v>
      </c>
      <c r="I437" s="180"/>
      <c r="J437" s="181">
        <f>ROUND(I437*H437,2)</f>
        <v>0</v>
      </c>
      <c r="K437" s="177" t="s">
        <v>136</v>
      </c>
      <c r="L437" s="41"/>
      <c r="M437" s="182" t="s">
        <v>19</v>
      </c>
      <c r="N437" s="183" t="s">
        <v>46</v>
      </c>
      <c r="O437" s="66"/>
      <c r="P437" s="184">
        <f>O437*H437</f>
        <v>0</v>
      </c>
      <c r="Q437" s="184">
        <v>1.2878099999999999</v>
      </c>
      <c r="R437" s="184">
        <f>Q437*H437</f>
        <v>5.1512399999999996</v>
      </c>
      <c r="S437" s="184">
        <v>0</v>
      </c>
      <c r="T437" s="185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6" t="s">
        <v>137</v>
      </c>
      <c r="AT437" s="186" t="s">
        <v>132</v>
      </c>
      <c r="AU437" s="186" t="s">
        <v>85</v>
      </c>
      <c r="AY437" s="19" t="s">
        <v>130</v>
      </c>
      <c r="BE437" s="187">
        <f>IF(N437="základní",J437,0)</f>
        <v>0</v>
      </c>
      <c r="BF437" s="187">
        <f>IF(N437="snížená",J437,0)</f>
        <v>0</v>
      </c>
      <c r="BG437" s="187">
        <f>IF(N437="zákl. přenesená",J437,0)</f>
        <v>0</v>
      </c>
      <c r="BH437" s="187">
        <f>IF(N437="sníž. přenesená",J437,0)</f>
        <v>0</v>
      </c>
      <c r="BI437" s="187">
        <f>IF(N437="nulová",J437,0)</f>
        <v>0</v>
      </c>
      <c r="BJ437" s="19" t="s">
        <v>83</v>
      </c>
      <c r="BK437" s="187">
        <f>ROUND(I437*H437,2)</f>
        <v>0</v>
      </c>
      <c r="BL437" s="19" t="s">
        <v>137</v>
      </c>
      <c r="BM437" s="186" t="s">
        <v>535</v>
      </c>
    </row>
    <row r="438" spans="1:65" s="2" customFormat="1" ht="11.25">
      <c r="A438" s="36"/>
      <c r="B438" s="37"/>
      <c r="C438" s="38"/>
      <c r="D438" s="188" t="s">
        <v>138</v>
      </c>
      <c r="E438" s="38"/>
      <c r="F438" s="189" t="s">
        <v>536</v>
      </c>
      <c r="G438" s="38"/>
      <c r="H438" s="38"/>
      <c r="I438" s="190"/>
      <c r="J438" s="38"/>
      <c r="K438" s="38"/>
      <c r="L438" s="41"/>
      <c r="M438" s="191"/>
      <c r="N438" s="192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138</v>
      </c>
      <c r="AU438" s="19" t="s">
        <v>85</v>
      </c>
    </row>
    <row r="439" spans="1:65" s="13" customFormat="1" ht="11.25">
      <c r="B439" s="195"/>
      <c r="C439" s="196"/>
      <c r="D439" s="193" t="s">
        <v>142</v>
      </c>
      <c r="E439" s="197" t="s">
        <v>19</v>
      </c>
      <c r="F439" s="198" t="s">
        <v>537</v>
      </c>
      <c r="G439" s="196"/>
      <c r="H439" s="199">
        <v>4</v>
      </c>
      <c r="I439" s="200"/>
      <c r="J439" s="196"/>
      <c r="K439" s="196"/>
      <c r="L439" s="201"/>
      <c r="M439" s="202"/>
      <c r="N439" s="203"/>
      <c r="O439" s="203"/>
      <c r="P439" s="203"/>
      <c r="Q439" s="203"/>
      <c r="R439" s="203"/>
      <c r="S439" s="203"/>
      <c r="T439" s="204"/>
      <c r="AT439" s="205" t="s">
        <v>142</v>
      </c>
      <c r="AU439" s="205" t="s">
        <v>85</v>
      </c>
      <c r="AV439" s="13" t="s">
        <v>85</v>
      </c>
      <c r="AW439" s="13" t="s">
        <v>36</v>
      </c>
      <c r="AX439" s="13" t="s">
        <v>75</v>
      </c>
      <c r="AY439" s="205" t="s">
        <v>130</v>
      </c>
    </row>
    <row r="440" spans="1:65" s="14" customFormat="1" ht="11.25">
      <c r="B440" s="206"/>
      <c r="C440" s="207"/>
      <c r="D440" s="193" t="s">
        <v>142</v>
      </c>
      <c r="E440" s="208" t="s">
        <v>19</v>
      </c>
      <c r="F440" s="209" t="s">
        <v>145</v>
      </c>
      <c r="G440" s="207"/>
      <c r="H440" s="210">
        <v>4</v>
      </c>
      <c r="I440" s="211"/>
      <c r="J440" s="207"/>
      <c r="K440" s="207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142</v>
      </c>
      <c r="AU440" s="216" t="s">
        <v>85</v>
      </c>
      <c r="AV440" s="14" t="s">
        <v>137</v>
      </c>
      <c r="AW440" s="14" t="s">
        <v>36</v>
      </c>
      <c r="AX440" s="14" t="s">
        <v>83</v>
      </c>
      <c r="AY440" s="216" t="s">
        <v>130</v>
      </c>
    </row>
    <row r="441" spans="1:65" s="12" customFormat="1" ht="22.9" customHeight="1">
      <c r="B441" s="159"/>
      <c r="C441" s="160"/>
      <c r="D441" s="161" t="s">
        <v>74</v>
      </c>
      <c r="E441" s="173" t="s">
        <v>165</v>
      </c>
      <c r="F441" s="173" t="s">
        <v>538</v>
      </c>
      <c r="G441" s="160"/>
      <c r="H441" s="160"/>
      <c r="I441" s="163"/>
      <c r="J441" s="174">
        <f>BK441</f>
        <v>0</v>
      </c>
      <c r="K441" s="160"/>
      <c r="L441" s="165"/>
      <c r="M441" s="166"/>
      <c r="N441" s="167"/>
      <c r="O441" s="167"/>
      <c r="P441" s="168">
        <f>SUM(P442:P477)</f>
        <v>0</v>
      </c>
      <c r="Q441" s="167"/>
      <c r="R441" s="168">
        <f>SUM(R442:R477)</f>
        <v>0.931392</v>
      </c>
      <c r="S441" s="167"/>
      <c r="T441" s="169">
        <f>SUM(T442:T477)</f>
        <v>0.33200000000000002</v>
      </c>
      <c r="AR441" s="170" t="s">
        <v>83</v>
      </c>
      <c r="AT441" s="171" t="s">
        <v>74</v>
      </c>
      <c r="AU441" s="171" t="s">
        <v>83</v>
      </c>
      <c r="AY441" s="170" t="s">
        <v>130</v>
      </c>
      <c r="BK441" s="172">
        <f>SUM(BK442:BK477)</f>
        <v>0</v>
      </c>
    </row>
    <row r="442" spans="1:65" s="2" customFormat="1" ht="16.5" customHeight="1">
      <c r="A442" s="36"/>
      <c r="B442" s="37"/>
      <c r="C442" s="175" t="s">
        <v>539</v>
      </c>
      <c r="D442" s="175" t="s">
        <v>132</v>
      </c>
      <c r="E442" s="176" t="s">
        <v>540</v>
      </c>
      <c r="F442" s="177" t="s">
        <v>541</v>
      </c>
      <c r="G442" s="178" t="s">
        <v>347</v>
      </c>
      <c r="H442" s="179">
        <v>2</v>
      </c>
      <c r="I442" s="180"/>
      <c r="J442" s="181">
        <f>ROUND(I442*H442,2)</f>
        <v>0</v>
      </c>
      <c r="K442" s="177" t="s">
        <v>136</v>
      </c>
      <c r="L442" s="41"/>
      <c r="M442" s="182" t="s">
        <v>19</v>
      </c>
      <c r="N442" s="183" t="s">
        <v>46</v>
      </c>
      <c r="O442" s="66"/>
      <c r="P442" s="184">
        <f>O442*H442</f>
        <v>0</v>
      </c>
      <c r="Q442" s="184">
        <v>2.1199999999999999E-3</v>
      </c>
      <c r="R442" s="184">
        <f>Q442*H442</f>
        <v>4.2399999999999998E-3</v>
      </c>
      <c r="S442" s="184">
        <v>0</v>
      </c>
      <c r="T442" s="185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6" t="s">
        <v>137</v>
      </c>
      <c r="AT442" s="186" t="s">
        <v>132</v>
      </c>
      <c r="AU442" s="186" t="s">
        <v>85</v>
      </c>
      <c r="AY442" s="19" t="s">
        <v>130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9" t="s">
        <v>83</v>
      </c>
      <c r="BK442" s="187">
        <f>ROUND(I442*H442,2)</f>
        <v>0</v>
      </c>
      <c r="BL442" s="19" t="s">
        <v>137</v>
      </c>
      <c r="BM442" s="186" t="s">
        <v>542</v>
      </c>
    </row>
    <row r="443" spans="1:65" s="2" customFormat="1" ht="11.25">
      <c r="A443" s="36"/>
      <c r="B443" s="37"/>
      <c r="C443" s="38"/>
      <c r="D443" s="188" t="s">
        <v>138</v>
      </c>
      <c r="E443" s="38"/>
      <c r="F443" s="189" t="s">
        <v>543</v>
      </c>
      <c r="G443" s="38"/>
      <c r="H443" s="38"/>
      <c r="I443" s="190"/>
      <c r="J443" s="38"/>
      <c r="K443" s="38"/>
      <c r="L443" s="41"/>
      <c r="M443" s="191"/>
      <c r="N443" s="192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138</v>
      </c>
      <c r="AU443" s="19" t="s">
        <v>85</v>
      </c>
    </row>
    <row r="444" spans="1:65" s="2" customFormat="1" ht="16.5" customHeight="1">
      <c r="A444" s="36"/>
      <c r="B444" s="37"/>
      <c r="C444" s="175" t="s">
        <v>544</v>
      </c>
      <c r="D444" s="175" t="s">
        <v>132</v>
      </c>
      <c r="E444" s="176" t="s">
        <v>545</v>
      </c>
      <c r="F444" s="177" t="s">
        <v>546</v>
      </c>
      <c r="G444" s="178" t="s">
        <v>347</v>
      </c>
      <c r="H444" s="179">
        <v>2</v>
      </c>
      <c r="I444" s="180"/>
      <c r="J444" s="181">
        <f>ROUND(I444*H444,2)</f>
        <v>0</v>
      </c>
      <c r="K444" s="177" t="s">
        <v>136</v>
      </c>
      <c r="L444" s="41"/>
      <c r="M444" s="182" t="s">
        <v>19</v>
      </c>
      <c r="N444" s="183" t="s">
        <v>46</v>
      </c>
      <c r="O444" s="66"/>
      <c r="P444" s="184">
        <f>O444*H444</f>
        <v>0</v>
      </c>
      <c r="Q444" s="184">
        <v>4.7499999999999999E-3</v>
      </c>
      <c r="R444" s="184">
        <f>Q444*H444</f>
        <v>9.4999999999999998E-3</v>
      </c>
      <c r="S444" s="184">
        <v>0</v>
      </c>
      <c r="T444" s="185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86" t="s">
        <v>137</v>
      </c>
      <c r="AT444" s="186" t="s">
        <v>132</v>
      </c>
      <c r="AU444" s="186" t="s">
        <v>85</v>
      </c>
      <c r="AY444" s="19" t="s">
        <v>130</v>
      </c>
      <c r="BE444" s="187">
        <f>IF(N444="základní",J444,0)</f>
        <v>0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9" t="s">
        <v>83</v>
      </c>
      <c r="BK444" s="187">
        <f>ROUND(I444*H444,2)</f>
        <v>0</v>
      </c>
      <c r="BL444" s="19" t="s">
        <v>137</v>
      </c>
      <c r="BM444" s="186" t="s">
        <v>547</v>
      </c>
    </row>
    <row r="445" spans="1:65" s="2" customFormat="1" ht="11.25">
      <c r="A445" s="36"/>
      <c r="B445" s="37"/>
      <c r="C445" s="38"/>
      <c r="D445" s="188" t="s">
        <v>138</v>
      </c>
      <c r="E445" s="38"/>
      <c r="F445" s="189" t="s">
        <v>548</v>
      </c>
      <c r="G445" s="38"/>
      <c r="H445" s="38"/>
      <c r="I445" s="190"/>
      <c r="J445" s="38"/>
      <c r="K445" s="38"/>
      <c r="L445" s="41"/>
      <c r="M445" s="191"/>
      <c r="N445" s="192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138</v>
      </c>
      <c r="AU445" s="19" t="s">
        <v>85</v>
      </c>
    </row>
    <row r="446" spans="1:65" s="2" customFormat="1" ht="16.5" customHeight="1">
      <c r="A446" s="36"/>
      <c r="B446" s="37"/>
      <c r="C446" s="175" t="s">
        <v>549</v>
      </c>
      <c r="D446" s="175" t="s">
        <v>132</v>
      </c>
      <c r="E446" s="176" t="s">
        <v>550</v>
      </c>
      <c r="F446" s="177" t="s">
        <v>551</v>
      </c>
      <c r="G446" s="178" t="s">
        <v>347</v>
      </c>
      <c r="H446" s="179">
        <v>2</v>
      </c>
      <c r="I446" s="180"/>
      <c r="J446" s="181">
        <f>ROUND(I446*H446,2)</f>
        <v>0</v>
      </c>
      <c r="K446" s="177" t="s">
        <v>136</v>
      </c>
      <c r="L446" s="41"/>
      <c r="M446" s="182" t="s">
        <v>19</v>
      </c>
      <c r="N446" s="183" t="s">
        <v>46</v>
      </c>
      <c r="O446" s="66"/>
      <c r="P446" s="184">
        <f>O446*H446</f>
        <v>0</v>
      </c>
      <c r="Q446" s="184">
        <v>2.1099999999999999E-3</v>
      </c>
      <c r="R446" s="184">
        <f>Q446*H446</f>
        <v>4.2199999999999998E-3</v>
      </c>
      <c r="S446" s="184">
        <v>0</v>
      </c>
      <c r="T446" s="185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6" t="s">
        <v>137</v>
      </c>
      <c r="AT446" s="186" t="s">
        <v>132</v>
      </c>
      <c r="AU446" s="186" t="s">
        <v>85</v>
      </c>
      <c r="AY446" s="19" t="s">
        <v>130</v>
      </c>
      <c r="BE446" s="187">
        <f>IF(N446="základní",J446,0)</f>
        <v>0</v>
      </c>
      <c r="BF446" s="187">
        <f>IF(N446="snížená",J446,0)</f>
        <v>0</v>
      </c>
      <c r="BG446" s="187">
        <f>IF(N446="zákl. přenesená",J446,0)</f>
        <v>0</v>
      </c>
      <c r="BH446" s="187">
        <f>IF(N446="sníž. přenesená",J446,0)</f>
        <v>0</v>
      </c>
      <c r="BI446" s="187">
        <f>IF(N446="nulová",J446,0)</f>
        <v>0</v>
      </c>
      <c r="BJ446" s="19" t="s">
        <v>83</v>
      </c>
      <c r="BK446" s="187">
        <f>ROUND(I446*H446,2)</f>
        <v>0</v>
      </c>
      <c r="BL446" s="19" t="s">
        <v>137</v>
      </c>
      <c r="BM446" s="186" t="s">
        <v>552</v>
      </c>
    </row>
    <row r="447" spans="1:65" s="2" customFormat="1" ht="11.25">
      <c r="A447" s="36"/>
      <c r="B447" s="37"/>
      <c r="C447" s="38"/>
      <c r="D447" s="188" t="s">
        <v>138</v>
      </c>
      <c r="E447" s="38"/>
      <c r="F447" s="189" t="s">
        <v>553</v>
      </c>
      <c r="G447" s="38"/>
      <c r="H447" s="38"/>
      <c r="I447" s="190"/>
      <c r="J447" s="38"/>
      <c r="K447" s="38"/>
      <c r="L447" s="41"/>
      <c r="M447" s="191"/>
      <c r="N447" s="192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138</v>
      </c>
      <c r="AU447" s="19" t="s">
        <v>85</v>
      </c>
    </row>
    <row r="448" spans="1:65" s="2" customFormat="1" ht="19.5">
      <c r="A448" s="36"/>
      <c r="B448" s="37"/>
      <c r="C448" s="38"/>
      <c r="D448" s="193" t="s">
        <v>140</v>
      </c>
      <c r="E448" s="38"/>
      <c r="F448" s="194" t="s">
        <v>554</v>
      </c>
      <c r="G448" s="38"/>
      <c r="H448" s="38"/>
      <c r="I448" s="190"/>
      <c r="J448" s="38"/>
      <c r="K448" s="38"/>
      <c r="L448" s="41"/>
      <c r="M448" s="191"/>
      <c r="N448" s="192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140</v>
      </c>
      <c r="AU448" s="19" t="s">
        <v>85</v>
      </c>
    </row>
    <row r="449" spans="1:65" s="13" customFormat="1" ht="11.25">
      <c r="B449" s="195"/>
      <c r="C449" s="196"/>
      <c r="D449" s="193" t="s">
        <v>142</v>
      </c>
      <c r="E449" s="197" t="s">
        <v>19</v>
      </c>
      <c r="F449" s="198" t="s">
        <v>85</v>
      </c>
      <c r="G449" s="196"/>
      <c r="H449" s="199">
        <v>2</v>
      </c>
      <c r="I449" s="200"/>
      <c r="J449" s="196"/>
      <c r="K449" s="196"/>
      <c r="L449" s="201"/>
      <c r="M449" s="202"/>
      <c r="N449" s="203"/>
      <c r="O449" s="203"/>
      <c r="P449" s="203"/>
      <c r="Q449" s="203"/>
      <c r="R449" s="203"/>
      <c r="S449" s="203"/>
      <c r="T449" s="204"/>
      <c r="AT449" s="205" t="s">
        <v>142</v>
      </c>
      <c r="AU449" s="205" t="s">
        <v>85</v>
      </c>
      <c r="AV449" s="13" t="s">
        <v>85</v>
      </c>
      <c r="AW449" s="13" t="s">
        <v>36</v>
      </c>
      <c r="AX449" s="13" t="s">
        <v>75</v>
      </c>
      <c r="AY449" s="205" t="s">
        <v>130</v>
      </c>
    </row>
    <row r="450" spans="1:65" s="14" customFormat="1" ht="11.25">
      <c r="B450" s="206"/>
      <c r="C450" s="207"/>
      <c r="D450" s="193" t="s">
        <v>142</v>
      </c>
      <c r="E450" s="208" t="s">
        <v>19</v>
      </c>
      <c r="F450" s="209" t="s">
        <v>145</v>
      </c>
      <c r="G450" s="207"/>
      <c r="H450" s="210">
        <v>2</v>
      </c>
      <c r="I450" s="211"/>
      <c r="J450" s="207"/>
      <c r="K450" s="207"/>
      <c r="L450" s="212"/>
      <c r="M450" s="213"/>
      <c r="N450" s="214"/>
      <c r="O450" s="214"/>
      <c r="P450" s="214"/>
      <c r="Q450" s="214"/>
      <c r="R450" s="214"/>
      <c r="S450" s="214"/>
      <c r="T450" s="215"/>
      <c r="AT450" s="216" t="s">
        <v>142</v>
      </c>
      <c r="AU450" s="216" t="s">
        <v>85</v>
      </c>
      <c r="AV450" s="14" t="s">
        <v>137</v>
      </c>
      <c r="AW450" s="14" t="s">
        <v>36</v>
      </c>
      <c r="AX450" s="14" t="s">
        <v>83</v>
      </c>
      <c r="AY450" s="216" t="s">
        <v>130</v>
      </c>
    </row>
    <row r="451" spans="1:65" s="2" customFormat="1" ht="16.5" customHeight="1">
      <c r="A451" s="36"/>
      <c r="B451" s="37"/>
      <c r="C451" s="175" t="s">
        <v>555</v>
      </c>
      <c r="D451" s="175" t="s">
        <v>132</v>
      </c>
      <c r="E451" s="176" t="s">
        <v>556</v>
      </c>
      <c r="F451" s="177" t="s">
        <v>557</v>
      </c>
      <c r="G451" s="178" t="s">
        <v>347</v>
      </c>
      <c r="H451" s="179">
        <v>2</v>
      </c>
      <c r="I451" s="180"/>
      <c r="J451" s="181">
        <f>ROUND(I451*H451,2)</f>
        <v>0</v>
      </c>
      <c r="K451" s="177" t="s">
        <v>136</v>
      </c>
      <c r="L451" s="41"/>
      <c r="M451" s="182" t="s">
        <v>19</v>
      </c>
      <c r="N451" s="183" t="s">
        <v>46</v>
      </c>
      <c r="O451" s="66"/>
      <c r="P451" s="184">
        <f>O451*H451</f>
        <v>0</v>
      </c>
      <c r="Q451" s="184">
        <v>2.47E-3</v>
      </c>
      <c r="R451" s="184">
        <f>Q451*H451</f>
        <v>4.9399999999999999E-3</v>
      </c>
      <c r="S451" s="184">
        <v>0</v>
      </c>
      <c r="T451" s="185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86" t="s">
        <v>137</v>
      </c>
      <c r="AT451" s="186" t="s">
        <v>132</v>
      </c>
      <c r="AU451" s="186" t="s">
        <v>85</v>
      </c>
      <c r="AY451" s="19" t="s">
        <v>130</v>
      </c>
      <c r="BE451" s="187">
        <f>IF(N451="základní",J451,0)</f>
        <v>0</v>
      </c>
      <c r="BF451" s="187">
        <f>IF(N451="snížená",J451,0)</f>
        <v>0</v>
      </c>
      <c r="BG451" s="187">
        <f>IF(N451="zákl. přenesená",J451,0)</f>
        <v>0</v>
      </c>
      <c r="BH451" s="187">
        <f>IF(N451="sníž. přenesená",J451,0)</f>
        <v>0</v>
      </c>
      <c r="BI451" s="187">
        <f>IF(N451="nulová",J451,0)</f>
        <v>0</v>
      </c>
      <c r="BJ451" s="19" t="s">
        <v>83</v>
      </c>
      <c r="BK451" s="187">
        <f>ROUND(I451*H451,2)</f>
        <v>0</v>
      </c>
      <c r="BL451" s="19" t="s">
        <v>137</v>
      </c>
      <c r="BM451" s="186" t="s">
        <v>558</v>
      </c>
    </row>
    <row r="452" spans="1:65" s="2" customFormat="1" ht="11.25">
      <c r="A452" s="36"/>
      <c r="B452" s="37"/>
      <c r="C452" s="38"/>
      <c r="D452" s="188" t="s">
        <v>138</v>
      </c>
      <c r="E452" s="38"/>
      <c r="F452" s="189" t="s">
        <v>559</v>
      </c>
      <c r="G452" s="38"/>
      <c r="H452" s="38"/>
      <c r="I452" s="190"/>
      <c r="J452" s="38"/>
      <c r="K452" s="38"/>
      <c r="L452" s="41"/>
      <c r="M452" s="191"/>
      <c r="N452" s="192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9" t="s">
        <v>138</v>
      </c>
      <c r="AU452" s="19" t="s">
        <v>85</v>
      </c>
    </row>
    <row r="453" spans="1:65" s="2" customFormat="1" ht="24.2" customHeight="1">
      <c r="A453" s="36"/>
      <c r="B453" s="37"/>
      <c r="C453" s="227" t="s">
        <v>560</v>
      </c>
      <c r="D453" s="227" t="s">
        <v>225</v>
      </c>
      <c r="E453" s="228" t="s">
        <v>561</v>
      </c>
      <c r="F453" s="229" t="s">
        <v>562</v>
      </c>
      <c r="G453" s="230" t="s">
        <v>563</v>
      </c>
      <c r="H453" s="231">
        <v>0.09</v>
      </c>
      <c r="I453" s="232"/>
      <c r="J453" s="233">
        <f>ROUND(I453*H453,2)</f>
        <v>0</v>
      </c>
      <c r="K453" s="229" t="s">
        <v>136</v>
      </c>
      <c r="L453" s="234"/>
      <c r="M453" s="235" t="s">
        <v>19</v>
      </c>
      <c r="N453" s="236" t="s">
        <v>46</v>
      </c>
      <c r="O453" s="66"/>
      <c r="P453" s="184">
        <f>O453*H453</f>
        <v>0</v>
      </c>
      <c r="Q453" s="184">
        <v>5.2299999999999999E-2</v>
      </c>
      <c r="R453" s="184">
        <f>Q453*H453</f>
        <v>4.7069999999999994E-3</v>
      </c>
      <c r="S453" s="184">
        <v>0</v>
      </c>
      <c r="T453" s="185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6" t="s">
        <v>181</v>
      </c>
      <c r="AT453" s="186" t="s">
        <v>225</v>
      </c>
      <c r="AU453" s="186" t="s">
        <v>85</v>
      </c>
      <c r="AY453" s="19" t="s">
        <v>130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9" t="s">
        <v>83</v>
      </c>
      <c r="BK453" s="187">
        <f>ROUND(I453*H453,2)</f>
        <v>0</v>
      </c>
      <c r="BL453" s="19" t="s">
        <v>137</v>
      </c>
      <c r="BM453" s="186" t="s">
        <v>564</v>
      </c>
    </row>
    <row r="454" spans="1:65" s="13" customFormat="1" ht="11.25">
      <c r="B454" s="195"/>
      <c r="C454" s="196"/>
      <c r="D454" s="193" t="s">
        <v>142</v>
      </c>
      <c r="E454" s="197" t="s">
        <v>19</v>
      </c>
      <c r="F454" s="198" t="s">
        <v>565</v>
      </c>
      <c r="G454" s="196"/>
      <c r="H454" s="199">
        <v>0.09</v>
      </c>
      <c r="I454" s="200"/>
      <c r="J454" s="196"/>
      <c r="K454" s="196"/>
      <c r="L454" s="201"/>
      <c r="M454" s="202"/>
      <c r="N454" s="203"/>
      <c r="O454" s="203"/>
      <c r="P454" s="203"/>
      <c r="Q454" s="203"/>
      <c r="R454" s="203"/>
      <c r="S454" s="203"/>
      <c r="T454" s="204"/>
      <c r="AT454" s="205" t="s">
        <v>142</v>
      </c>
      <c r="AU454" s="205" t="s">
        <v>85</v>
      </c>
      <c r="AV454" s="13" t="s">
        <v>85</v>
      </c>
      <c r="AW454" s="13" t="s">
        <v>36</v>
      </c>
      <c r="AX454" s="13" t="s">
        <v>75</v>
      </c>
      <c r="AY454" s="205" t="s">
        <v>130</v>
      </c>
    </row>
    <row r="455" spans="1:65" s="14" customFormat="1" ht="11.25">
      <c r="B455" s="206"/>
      <c r="C455" s="207"/>
      <c r="D455" s="193" t="s">
        <v>142</v>
      </c>
      <c r="E455" s="208" t="s">
        <v>19</v>
      </c>
      <c r="F455" s="209" t="s">
        <v>145</v>
      </c>
      <c r="G455" s="207"/>
      <c r="H455" s="210">
        <v>0.09</v>
      </c>
      <c r="I455" s="211"/>
      <c r="J455" s="207"/>
      <c r="K455" s="207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142</v>
      </c>
      <c r="AU455" s="216" t="s">
        <v>85</v>
      </c>
      <c r="AV455" s="14" t="s">
        <v>137</v>
      </c>
      <c r="AW455" s="14" t="s">
        <v>36</v>
      </c>
      <c r="AX455" s="14" t="s">
        <v>83</v>
      </c>
      <c r="AY455" s="216" t="s">
        <v>130</v>
      </c>
    </row>
    <row r="456" spans="1:65" s="2" customFormat="1" ht="24.2" customHeight="1">
      <c r="A456" s="36"/>
      <c r="B456" s="37"/>
      <c r="C456" s="227" t="s">
        <v>566</v>
      </c>
      <c r="D456" s="227" t="s">
        <v>225</v>
      </c>
      <c r="E456" s="228" t="s">
        <v>567</v>
      </c>
      <c r="F456" s="229" t="s">
        <v>568</v>
      </c>
      <c r="G456" s="230" t="s">
        <v>563</v>
      </c>
      <c r="H456" s="231">
        <v>0.09</v>
      </c>
      <c r="I456" s="232"/>
      <c r="J456" s="233">
        <f>ROUND(I456*H456,2)</f>
        <v>0</v>
      </c>
      <c r="K456" s="229" t="s">
        <v>136</v>
      </c>
      <c r="L456" s="234"/>
      <c r="M456" s="235" t="s">
        <v>19</v>
      </c>
      <c r="N456" s="236" t="s">
        <v>46</v>
      </c>
      <c r="O456" s="66"/>
      <c r="P456" s="184">
        <f>O456*H456</f>
        <v>0</v>
      </c>
      <c r="Q456" s="184">
        <v>8.2500000000000004E-2</v>
      </c>
      <c r="R456" s="184">
        <f>Q456*H456</f>
        <v>7.4250000000000002E-3</v>
      </c>
      <c r="S456" s="184">
        <v>0</v>
      </c>
      <c r="T456" s="185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6" t="s">
        <v>181</v>
      </c>
      <c r="AT456" s="186" t="s">
        <v>225</v>
      </c>
      <c r="AU456" s="186" t="s">
        <v>85</v>
      </c>
      <c r="AY456" s="19" t="s">
        <v>130</v>
      </c>
      <c r="BE456" s="187">
        <f>IF(N456="základní",J456,0)</f>
        <v>0</v>
      </c>
      <c r="BF456" s="187">
        <f>IF(N456="snížená",J456,0)</f>
        <v>0</v>
      </c>
      <c r="BG456" s="187">
        <f>IF(N456="zákl. přenesená",J456,0)</f>
        <v>0</v>
      </c>
      <c r="BH456" s="187">
        <f>IF(N456="sníž. přenesená",J456,0)</f>
        <v>0</v>
      </c>
      <c r="BI456" s="187">
        <f>IF(N456="nulová",J456,0)</f>
        <v>0</v>
      </c>
      <c r="BJ456" s="19" t="s">
        <v>83</v>
      </c>
      <c r="BK456" s="187">
        <f>ROUND(I456*H456,2)</f>
        <v>0</v>
      </c>
      <c r="BL456" s="19" t="s">
        <v>137</v>
      </c>
      <c r="BM456" s="186" t="s">
        <v>569</v>
      </c>
    </row>
    <row r="457" spans="1:65" s="13" customFormat="1" ht="11.25">
      <c r="B457" s="195"/>
      <c r="C457" s="196"/>
      <c r="D457" s="193" t="s">
        <v>142</v>
      </c>
      <c r="E457" s="197" t="s">
        <v>19</v>
      </c>
      <c r="F457" s="198" t="s">
        <v>565</v>
      </c>
      <c r="G457" s="196"/>
      <c r="H457" s="199">
        <v>0.09</v>
      </c>
      <c r="I457" s="200"/>
      <c r="J457" s="196"/>
      <c r="K457" s="196"/>
      <c r="L457" s="201"/>
      <c r="M457" s="202"/>
      <c r="N457" s="203"/>
      <c r="O457" s="203"/>
      <c r="P457" s="203"/>
      <c r="Q457" s="203"/>
      <c r="R457" s="203"/>
      <c r="S457" s="203"/>
      <c r="T457" s="204"/>
      <c r="AT457" s="205" t="s">
        <v>142</v>
      </c>
      <c r="AU457" s="205" t="s">
        <v>85</v>
      </c>
      <c r="AV457" s="13" t="s">
        <v>85</v>
      </c>
      <c r="AW457" s="13" t="s">
        <v>36</v>
      </c>
      <c r="AX457" s="13" t="s">
        <v>75</v>
      </c>
      <c r="AY457" s="205" t="s">
        <v>130</v>
      </c>
    </row>
    <row r="458" spans="1:65" s="14" customFormat="1" ht="11.25">
      <c r="B458" s="206"/>
      <c r="C458" s="207"/>
      <c r="D458" s="193" t="s">
        <v>142</v>
      </c>
      <c r="E458" s="208" t="s">
        <v>19</v>
      </c>
      <c r="F458" s="209" t="s">
        <v>145</v>
      </c>
      <c r="G458" s="207"/>
      <c r="H458" s="210">
        <v>0.09</v>
      </c>
      <c r="I458" s="211"/>
      <c r="J458" s="207"/>
      <c r="K458" s="207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142</v>
      </c>
      <c r="AU458" s="216" t="s">
        <v>85</v>
      </c>
      <c r="AV458" s="14" t="s">
        <v>137</v>
      </c>
      <c r="AW458" s="14" t="s">
        <v>36</v>
      </c>
      <c r="AX458" s="14" t="s">
        <v>83</v>
      </c>
      <c r="AY458" s="216" t="s">
        <v>130</v>
      </c>
    </row>
    <row r="459" spans="1:65" s="2" customFormat="1" ht="16.5" customHeight="1">
      <c r="A459" s="36"/>
      <c r="B459" s="37"/>
      <c r="C459" s="175" t="s">
        <v>570</v>
      </c>
      <c r="D459" s="175" t="s">
        <v>132</v>
      </c>
      <c r="E459" s="176" t="s">
        <v>571</v>
      </c>
      <c r="F459" s="177" t="s">
        <v>572</v>
      </c>
      <c r="G459" s="178" t="s">
        <v>263</v>
      </c>
      <c r="H459" s="179">
        <v>9.8000000000000007</v>
      </c>
      <c r="I459" s="180"/>
      <c r="J459" s="181">
        <f>ROUND(I459*H459,2)</f>
        <v>0</v>
      </c>
      <c r="K459" s="177" t="s">
        <v>136</v>
      </c>
      <c r="L459" s="41"/>
      <c r="M459" s="182" t="s">
        <v>19</v>
      </c>
      <c r="N459" s="183" t="s">
        <v>46</v>
      </c>
      <c r="O459" s="66"/>
      <c r="P459" s="184">
        <f>O459*H459</f>
        <v>0</v>
      </c>
      <c r="Q459" s="184">
        <v>0</v>
      </c>
      <c r="R459" s="184">
        <f>Q459*H459</f>
        <v>0</v>
      </c>
      <c r="S459" s="184">
        <v>0</v>
      </c>
      <c r="T459" s="185">
        <f>S459*H459</f>
        <v>0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86" t="s">
        <v>137</v>
      </c>
      <c r="AT459" s="186" t="s">
        <v>132</v>
      </c>
      <c r="AU459" s="186" t="s">
        <v>85</v>
      </c>
      <c r="AY459" s="19" t="s">
        <v>130</v>
      </c>
      <c r="BE459" s="187">
        <f>IF(N459="základní",J459,0)</f>
        <v>0</v>
      </c>
      <c r="BF459" s="187">
        <f>IF(N459="snížená",J459,0)</f>
        <v>0</v>
      </c>
      <c r="BG459" s="187">
        <f>IF(N459="zákl. přenesená",J459,0)</f>
        <v>0</v>
      </c>
      <c r="BH459" s="187">
        <f>IF(N459="sníž. přenesená",J459,0)</f>
        <v>0</v>
      </c>
      <c r="BI459" s="187">
        <f>IF(N459="nulová",J459,0)</f>
        <v>0</v>
      </c>
      <c r="BJ459" s="19" t="s">
        <v>83</v>
      </c>
      <c r="BK459" s="187">
        <f>ROUND(I459*H459,2)</f>
        <v>0</v>
      </c>
      <c r="BL459" s="19" t="s">
        <v>137</v>
      </c>
      <c r="BM459" s="186" t="s">
        <v>573</v>
      </c>
    </row>
    <row r="460" spans="1:65" s="2" customFormat="1" ht="11.25">
      <c r="A460" s="36"/>
      <c r="B460" s="37"/>
      <c r="C460" s="38"/>
      <c r="D460" s="188" t="s">
        <v>138</v>
      </c>
      <c r="E460" s="38"/>
      <c r="F460" s="189" t="s">
        <v>574</v>
      </c>
      <c r="G460" s="38"/>
      <c r="H460" s="38"/>
      <c r="I460" s="190"/>
      <c r="J460" s="38"/>
      <c r="K460" s="38"/>
      <c r="L460" s="41"/>
      <c r="M460" s="191"/>
      <c r="N460" s="192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138</v>
      </c>
      <c r="AU460" s="19" t="s">
        <v>85</v>
      </c>
    </row>
    <row r="461" spans="1:65" s="13" customFormat="1" ht="11.25">
      <c r="B461" s="195"/>
      <c r="C461" s="196"/>
      <c r="D461" s="193" t="s">
        <v>142</v>
      </c>
      <c r="E461" s="197" t="s">
        <v>19</v>
      </c>
      <c r="F461" s="198" t="s">
        <v>575</v>
      </c>
      <c r="G461" s="196"/>
      <c r="H461" s="199">
        <v>4.9000000000000004</v>
      </c>
      <c r="I461" s="200"/>
      <c r="J461" s="196"/>
      <c r="K461" s="196"/>
      <c r="L461" s="201"/>
      <c r="M461" s="202"/>
      <c r="N461" s="203"/>
      <c r="O461" s="203"/>
      <c r="P461" s="203"/>
      <c r="Q461" s="203"/>
      <c r="R461" s="203"/>
      <c r="S461" s="203"/>
      <c r="T461" s="204"/>
      <c r="AT461" s="205" t="s">
        <v>142</v>
      </c>
      <c r="AU461" s="205" t="s">
        <v>85</v>
      </c>
      <c r="AV461" s="13" t="s">
        <v>85</v>
      </c>
      <c r="AW461" s="13" t="s">
        <v>36</v>
      </c>
      <c r="AX461" s="13" t="s">
        <v>75</v>
      </c>
      <c r="AY461" s="205" t="s">
        <v>130</v>
      </c>
    </row>
    <row r="462" spans="1:65" s="13" customFormat="1" ht="11.25">
      <c r="B462" s="195"/>
      <c r="C462" s="196"/>
      <c r="D462" s="193" t="s">
        <v>142</v>
      </c>
      <c r="E462" s="197" t="s">
        <v>19</v>
      </c>
      <c r="F462" s="198" t="s">
        <v>576</v>
      </c>
      <c r="G462" s="196"/>
      <c r="H462" s="199">
        <v>4.9000000000000004</v>
      </c>
      <c r="I462" s="200"/>
      <c r="J462" s="196"/>
      <c r="K462" s="196"/>
      <c r="L462" s="201"/>
      <c r="M462" s="202"/>
      <c r="N462" s="203"/>
      <c r="O462" s="203"/>
      <c r="P462" s="203"/>
      <c r="Q462" s="203"/>
      <c r="R462" s="203"/>
      <c r="S462" s="203"/>
      <c r="T462" s="204"/>
      <c r="AT462" s="205" t="s">
        <v>142</v>
      </c>
      <c r="AU462" s="205" t="s">
        <v>85</v>
      </c>
      <c r="AV462" s="13" t="s">
        <v>85</v>
      </c>
      <c r="AW462" s="13" t="s">
        <v>36</v>
      </c>
      <c r="AX462" s="13" t="s">
        <v>75</v>
      </c>
      <c r="AY462" s="205" t="s">
        <v>130</v>
      </c>
    </row>
    <row r="463" spans="1:65" s="14" customFormat="1" ht="11.25">
      <c r="B463" s="206"/>
      <c r="C463" s="207"/>
      <c r="D463" s="193" t="s">
        <v>142</v>
      </c>
      <c r="E463" s="208" t="s">
        <v>19</v>
      </c>
      <c r="F463" s="209" t="s">
        <v>186</v>
      </c>
      <c r="G463" s="207"/>
      <c r="H463" s="210">
        <v>9.8000000000000007</v>
      </c>
      <c r="I463" s="211"/>
      <c r="J463" s="207"/>
      <c r="K463" s="207"/>
      <c r="L463" s="212"/>
      <c r="M463" s="213"/>
      <c r="N463" s="214"/>
      <c r="O463" s="214"/>
      <c r="P463" s="214"/>
      <c r="Q463" s="214"/>
      <c r="R463" s="214"/>
      <c r="S463" s="214"/>
      <c r="T463" s="215"/>
      <c r="AT463" s="216" t="s">
        <v>142</v>
      </c>
      <c r="AU463" s="216" t="s">
        <v>85</v>
      </c>
      <c r="AV463" s="14" t="s">
        <v>137</v>
      </c>
      <c r="AW463" s="14" t="s">
        <v>36</v>
      </c>
      <c r="AX463" s="14" t="s">
        <v>83</v>
      </c>
      <c r="AY463" s="216" t="s">
        <v>130</v>
      </c>
    </row>
    <row r="464" spans="1:65" s="2" customFormat="1" ht="16.5" customHeight="1">
      <c r="A464" s="36"/>
      <c r="B464" s="37"/>
      <c r="C464" s="175" t="s">
        <v>577</v>
      </c>
      <c r="D464" s="175" t="s">
        <v>132</v>
      </c>
      <c r="E464" s="176" t="s">
        <v>578</v>
      </c>
      <c r="F464" s="177" t="s">
        <v>579</v>
      </c>
      <c r="G464" s="178" t="s">
        <v>347</v>
      </c>
      <c r="H464" s="179">
        <v>2</v>
      </c>
      <c r="I464" s="180"/>
      <c r="J464" s="181">
        <f>ROUND(I464*H464,2)</f>
        <v>0</v>
      </c>
      <c r="K464" s="177" t="s">
        <v>136</v>
      </c>
      <c r="L464" s="41"/>
      <c r="M464" s="182" t="s">
        <v>19</v>
      </c>
      <c r="N464" s="183" t="s">
        <v>46</v>
      </c>
      <c r="O464" s="66"/>
      <c r="P464" s="184">
        <f>O464*H464</f>
        <v>0</v>
      </c>
      <c r="Q464" s="184">
        <v>5.8E-4</v>
      </c>
      <c r="R464" s="184">
        <f>Q464*H464</f>
        <v>1.16E-3</v>
      </c>
      <c r="S464" s="184">
        <v>0.16600000000000001</v>
      </c>
      <c r="T464" s="185">
        <f>S464*H464</f>
        <v>0.33200000000000002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6" t="s">
        <v>137</v>
      </c>
      <c r="AT464" s="186" t="s">
        <v>132</v>
      </c>
      <c r="AU464" s="186" t="s">
        <v>85</v>
      </c>
      <c r="AY464" s="19" t="s">
        <v>130</v>
      </c>
      <c r="BE464" s="187">
        <f>IF(N464="základní",J464,0)</f>
        <v>0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9" t="s">
        <v>83</v>
      </c>
      <c r="BK464" s="187">
        <f>ROUND(I464*H464,2)</f>
        <v>0</v>
      </c>
      <c r="BL464" s="19" t="s">
        <v>137</v>
      </c>
      <c r="BM464" s="186" t="s">
        <v>580</v>
      </c>
    </row>
    <row r="465" spans="1:65" s="2" customFormat="1" ht="11.25">
      <c r="A465" s="36"/>
      <c r="B465" s="37"/>
      <c r="C465" s="38"/>
      <c r="D465" s="188" t="s">
        <v>138</v>
      </c>
      <c r="E465" s="38"/>
      <c r="F465" s="189" t="s">
        <v>581</v>
      </c>
      <c r="G465" s="38"/>
      <c r="H465" s="38"/>
      <c r="I465" s="190"/>
      <c r="J465" s="38"/>
      <c r="K465" s="38"/>
      <c r="L465" s="41"/>
      <c r="M465" s="191"/>
      <c r="N465" s="192"/>
      <c r="O465" s="66"/>
      <c r="P465" s="66"/>
      <c r="Q465" s="66"/>
      <c r="R465" s="66"/>
      <c r="S465" s="66"/>
      <c r="T465" s="67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9" t="s">
        <v>138</v>
      </c>
      <c r="AU465" s="19" t="s">
        <v>85</v>
      </c>
    </row>
    <row r="466" spans="1:65" s="2" customFormat="1" ht="16.5" customHeight="1">
      <c r="A466" s="36"/>
      <c r="B466" s="37"/>
      <c r="C466" s="227" t="s">
        <v>582</v>
      </c>
      <c r="D466" s="227" t="s">
        <v>225</v>
      </c>
      <c r="E466" s="228" t="s">
        <v>583</v>
      </c>
      <c r="F466" s="229" t="s">
        <v>584</v>
      </c>
      <c r="G466" s="230" t="s">
        <v>168</v>
      </c>
      <c r="H466" s="231">
        <v>0.3</v>
      </c>
      <c r="I466" s="232"/>
      <c r="J466" s="233">
        <f>ROUND(I466*H466,2)</f>
        <v>0</v>
      </c>
      <c r="K466" s="229" t="s">
        <v>136</v>
      </c>
      <c r="L466" s="234"/>
      <c r="M466" s="235" t="s">
        <v>19</v>
      </c>
      <c r="N466" s="236" t="s">
        <v>46</v>
      </c>
      <c r="O466" s="66"/>
      <c r="P466" s="184">
        <f>O466*H466</f>
        <v>0</v>
      </c>
      <c r="Q466" s="184">
        <v>0.81499999999999995</v>
      </c>
      <c r="R466" s="184">
        <f>Q466*H466</f>
        <v>0.24449999999999997</v>
      </c>
      <c r="S466" s="184">
        <v>0</v>
      </c>
      <c r="T466" s="185">
        <f>S466*H466</f>
        <v>0</v>
      </c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R466" s="186" t="s">
        <v>181</v>
      </c>
      <c r="AT466" s="186" t="s">
        <v>225</v>
      </c>
      <c r="AU466" s="186" t="s">
        <v>85</v>
      </c>
      <c r="AY466" s="19" t="s">
        <v>130</v>
      </c>
      <c r="BE466" s="187">
        <f>IF(N466="základní",J466,0)</f>
        <v>0</v>
      </c>
      <c r="BF466" s="187">
        <f>IF(N466="snížená",J466,0)</f>
        <v>0</v>
      </c>
      <c r="BG466" s="187">
        <f>IF(N466="zákl. přenesená",J466,0)</f>
        <v>0</v>
      </c>
      <c r="BH466" s="187">
        <f>IF(N466="sníž. přenesená",J466,0)</f>
        <v>0</v>
      </c>
      <c r="BI466" s="187">
        <f>IF(N466="nulová",J466,0)</f>
        <v>0</v>
      </c>
      <c r="BJ466" s="19" t="s">
        <v>83</v>
      </c>
      <c r="BK466" s="187">
        <f>ROUND(I466*H466,2)</f>
        <v>0</v>
      </c>
      <c r="BL466" s="19" t="s">
        <v>137</v>
      </c>
      <c r="BM466" s="186" t="s">
        <v>585</v>
      </c>
    </row>
    <row r="467" spans="1:65" s="15" customFormat="1" ht="11.25">
      <c r="B467" s="217"/>
      <c r="C467" s="218"/>
      <c r="D467" s="193" t="s">
        <v>142</v>
      </c>
      <c r="E467" s="219" t="s">
        <v>19</v>
      </c>
      <c r="F467" s="220" t="s">
        <v>586</v>
      </c>
      <c r="G467" s="218"/>
      <c r="H467" s="219" t="s">
        <v>19</v>
      </c>
      <c r="I467" s="221"/>
      <c r="J467" s="218"/>
      <c r="K467" s="218"/>
      <c r="L467" s="222"/>
      <c r="M467" s="223"/>
      <c r="N467" s="224"/>
      <c r="O467" s="224"/>
      <c r="P467" s="224"/>
      <c r="Q467" s="224"/>
      <c r="R467" s="224"/>
      <c r="S467" s="224"/>
      <c r="T467" s="225"/>
      <c r="AT467" s="226" t="s">
        <v>142</v>
      </c>
      <c r="AU467" s="226" t="s">
        <v>85</v>
      </c>
      <c r="AV467" s="15" t="s">
        <v>83</v>
      </c>
      <c r="AW467" s="15" t="s">
        <v>36</v>
      </c>
      <c r="AX467" s="15" t="s">
        <v>75</v>
      </c>
      <c r="AY467" s="226" t="s">
        <v>130</v>
      </c>
    </row>
    <row r="468" spans="1:65" s="13" customFormat="1" ht="11.25">
      <c r="B468" s="195"/>
      <c r="C468" s="196"/>
      <c r="D468" s="193" t="s">
        <v>142</v>
      </c>
      <c r="E468" s="197" t="s">
        <v>19</v>
      </c>
      <c r="F468" s="198" t="s">
        <v>587</v>
      </c>
      <c r="G468" s="196"/>
      <c r="H468" s="199">
        <v>0.3</v>
      </c>
      <c r="I468" s="200"/>
      <c r="J468" s="196"/>
      <c r="K468" s="196"/>
      <c r="L468" s="201"/>
      <c r="M468" s="202"/>
      <c r="N468" s="203"/>
      <c r="O468" s="203"/>
      <c r="P468" s="203"/>
      <c r="Q468" s="203"/>
      <c r="R468" s="203"/>
      <c r="S468" s="203"/>
      <c r="T468" s="204"/>
      <c r="AT468" s="205" t="s">
        <v>142</v>
      </c>
      <c r="AU468" s="205" t="s">
        <v>85</v>
      </c>
      <c r="AV468" s="13" t="s">
        <v>85</v>
      </c>
      <c r="AW468" s="13" t="s">
        <v>36</v>
      </c>
      <c r="AX468" s="13" t="s">
        <v>75</v>
      </c>
      <c r="AY468" s="205" t="s">
        <v>130</v>
      </c>
    </row>
    <row r="469" spans="1:65" s="14" customFormat="1" ht="11.25">
      <c r="B469" s="206"/>
      <c r="C469" s="207"/>
      <c r="D469" s="193" t="s">
        <v>142</v>
      </c>
      <c r="E469" s="208" t="s">
        <v>19</v>
      </c>
      <c r="F469" s="209" t="s">
        <v>186</v>
      </c>
      <c r="G469" s="207"/>
      <c r="H469" s="210">
        <v>0.3</v>
      </c>
      <c r="I469" s="211"/>
      <c r="J469" s="207"/>
      <c r="K469" s="207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142</v>
      </c>
      <c r="AU469" s="216" t="s">
        <v>85</v>
      </c>
      <c r="AV469" s="14" t="s">
        <v>137</v>
      </c>
      <c r="AW469" s="14" t="s">
        <v>36</v>
      </c>
      <c r="AX469" s="14" t="s">
        <v>83</v>
      </c>
      <c r="AY469" s="216" t="s">
        <v>130</v>
      </c>
    </row>
    <row r="470" spans="1:65" s="2" customFormat="1" ht="16.5" customHeight="1">
      <c r="A470" s="36"/>
      <c r="B470" s="37"/>
      <c r="C470" s="227" t="s">
        <v>588</v>
      </c>
      <c r="D470" s="227" t="s">
        <v>225</v>
      </c>
      <c r="E470" s="228" t="s">
        <v>589</v>
      </c>
      <c r="F470" s="229" t="s">
        <v>590</v>
      </c>
      <c r="G470" s="230" t="s">
        <v>168</v>
      </c>
      <c r="H470" s="231">
        <v>0.40799999999999997</v>
      </c>
      <c r="I470" s="232"/>
      <c r="J470" s="233">
        <f>ROUND(I470*H470,2)</f>
        <v>0</v>
      </c>
      <c r="K470" s="229" t="s">
        <v>19</v>
      </c>
      <c r="L470" s="234"/>
      <c r="M470" s="235" t="s">
        <v>19</v>
      </c>
      <c r="N470" s="236" t="s">
        <v>46</v>
      </c>
      <c r="O470" s="66"/>
      <c r="P470" s="184">
        <f>O470*H470</f>
        <v>0</v>
      </c>
      <c r="Q470" s="184">
        <v>0.9</v>
      </c>
      <c r="R470" s="184">
        <f>Q470*H470</f>
        <v>0.36719999999999997</v>
      </c>
      <c r="S470" s="184">
        <v>0</v>
      </c>
      <c r="T470" s="185">
        <f>S470*H470</f>
        <v>0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86" t="s">
        <v>181</v>
      </c>
      <c r="AT470" s="186" t="s">
        <v>225</v>
      </c>
      <c r="AU470" s="186" t="s">
        <v>85</v>
      </c>
      <c r="AY470" s="19" t="s">
        <v>130</v>
      </c>
      <c r="BE470" s="187">
        <f>IF(N470="základní",J470,0)</f>
        <v>0</v>
      </c>
      <c r="BF470" s="187">
        <f>IF(N470="snížená",J470,0)</f>
        <v>0</v>
      </c>
      <c r="BG470" s="187">
        <f>IF(N470="zákl. přenesená",J470,0)</f>
        <v>0</v>
      </c>
      <c r="BH470" s="187">
        <f>IF(N470="sníž. přenesená",J470,0)</f>
        <v>0</v>
      </c>
      <c r="BI470" s="187">
        <f>IF(N470="nulová",J470,0)</f>
        <v>0</v>
      </c>
      <c r="BJ470" s="19" t="s">
        <v>83</v>
      </c>
      <c r="BK470" s="187">
        <f>ROUND(I470*H470,2)</f>
        <v>0</v>
      </c>
      <c r="BL470" s="19" t="s">
        <v>137</v>
      </c>
      <c r="BM470" s="186" t="s">
        <v>591</v>
      </c>
    </row>
    <row r="471" spans="1:65" s="15" customFormat="1" ht="11.25">
      <c r="B471" s="217"/>
      <c r="C471" s="218"/>
      <c r="D471" s="193" t="s">
        <v>142</v>
      </c>
      <c r="E471" s="219" t="s">
        <v>19</v>
      </c>
      <c r="F471" s="220" t="s">
        <v>586</v>
      </c>
      <c r="G471" s="218"/>
      <c r="H471" s="219" t="s">
        <v>19</v>
      </c>
      <c r="I471" s="221"/>
      <c r="J471" s="218"/>
      <c r="K471" s="218"/>
      <c r="L471" s="222"/>
      <c r="M471" s="223"/>
      <c r="N471" s="224"/>
      <c r="O471" s="224"/>
      <c r="P471" s="224"/>
      <c r="Q471" s="224"/>
      <c r="R471" s="224"/>
      <c r="S471" s="224"/>
      <c r="T471" s="225"/>
      <c r="AT471" s="226" t="s">
        <v>142</v>
      </c>
      <c r="AU471" s="226" t="s">
        <v>85</v>
      </c>
      <c r="AV471" s="15" t="s">
        <v>83</v>
      </c>
      <c r="AW471" s="15" t="s">
        <v>36</v>
      </c>
      <c r="AX471" s="15" t="s">
        <v>75</v>
      </c>
      <c r="AY471" s="226" t="s">
        <v>130</v>
      </c>
    </row>
    <row r="472" spans="1:65" s="13" customFormat="1" ht="11.25">
      <c r="B472" s="195"/>
      <c r="C472" s="196"/>
      <c r="D472" s="193" t="s">
        <v>142</v>
      </c>
      <c r="E472" s="197" t="s">
        <v>19</v>
      </c>
      <c r="F472" s="198" t="s">
        <v>592</v>
      </c>
      <c r="G472" s="196"/>
      <c r="H472" s="199">
        <v>0.40799999999999997</v>
      </c>
      <c r="I472" s="200"/>
      <c r="J472" s="196"/>
      <c r="K472" s="196"/>
      <c r="L472" s="201"/>
      <c r="M472" s="202"/>
      <c r="N472" s="203"/>
      <c r="O472" s="203"/>
      <c r="P472" s="203"/>
      <c r="Q472" s="203"/>
      <c r="R472" s="203"/>
      <c r="S472" s="203"/>
      <c r="T472" s="204"/>
      <c r="AT472" s="205" t="s">
        <v>142</v>
      </c>
      <c r="AU472" s="205" t="s">
        <v>85</v>
      </c>
      <c r="AV472" s="13" t="s">
        <v>85</v>
      </c>
      <c r="AW472" s="13" t="s">
        <v>36</v>
      </c>
      <c r="AX472" s="13" t="s">
        <v>75</v>
      </c>
      <c r="AY472" s="205" t="s">
        <v>130</v>
      </c>
    </row>
    <row r="473" spans="1:65" s="14" customFormat="1" ht="11.25">
      <c r="B473" s="206"/>
      <c r="C473" s="207"/>
      <c r="D473" s="193" t="s">
        <v>142</v>
      </c>
      <c r="E473" s="208" t="s">
        <v>19</v>
      </c>
      <c r="F473" s="209" t="s">
        <v>186</v>
      </c>
      <c r="G473" s="207"/>
      <c r="H473" s="210">
        <v>0.40799999999999997</v>
      </c>
      <c r="I473" s="211"/>
      <c r="J473" s="207"/>
      <c r="K473" s="207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142</v>
      </c>
      <c r="AU473" s="216" t="s">
        <v>85</v>
      </c>
      <c r="AV473" s="14" t="s">
        <v>137</v>
      </c>
      <c r="AW473" s="14" t="s">
        <v>36</v>
      </c>
      <c r="AX473" s="14" t="s">
        <v>83</v>
      </c>
      <c r="AY473" s="216" t="s">
        <v>130</v>
      </c>
    </row>
    <row r="474" spans="1:65" s="2" customFormat="1" ht="16.5" customHeight="1">
      <c r="A474" s="36"/>
      <c r="B474" s="37"/>
      <c r="C474" s="227" t="s">
        <v>593</v>
      </c>
      <c r="D474" s="227" t="s">
        <v>225</v>
      </c>
      <c r="E474" s="228" t="s">
        <v>594</v>
      </c>
      <c r="F474" s="229" t="s">
        <v>595</v>
      </c>
      <c r="G474" s="230" t="s">
        <v>168</v>
      </c>
      <c r="H474" s="231">
        <v>0.315</v>
      </c>
      <c r="I474" s="232"/>
      <c r="J474" s="233">
        <f>ROUND(I474*H474,2)</f>
        <v>0</v>
      </c>
      <c r="K474" s="229" t="s">
        <v>19</v>
      </c>
      <c r="L474" s="234"/>
      <c r="M474" s="235" t="s">
        <v>19</v>
      </c>
      <c r="N474" s="236" t="s">
        <v>46</v>
      </c>
      <c r="O474" s="66"/>
      <c r="P474" s="184">
        <f>O474*H474</f>
        <v>0</v>
      </c>
      <c r="Q474" s="184">
        <v>0.9</v>
      </c>
      <c r="R474" s="184">
        <f>Q474*H474</f>
        <v>0.28350000000000003</v>
      </c>
      <c r="S474" s="184">
        <v>0</v>
      </c>
      <c r="T474" s="185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6" t="s">
        <v>181</v>
      </c>
      <c r="AT474" s="186" t="s">
        <v>225</v>
      </c>
      <c r="AU474" s="186" t="s">
        <v>85</v>
      </c>
      <c r="AY474" s="19" t="s">
        <v>130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9" t="s">
        <v>83</v>
      </c>
      <c r="BK474" s="187">
        <f>ROUND(I474*H474,2)</f>
        <v>0</v>
      </c>
      <c r="BL474" s="19" t="s">
        <v>137</v>
      </c>
      <c r="BM474" s="186" t="s">
        <v>596</v>
      </c>
    </row>
    <row r="475" spans="1:65" s="15" customFormat="1" ht="11.25">
      <c r="B475" s="217"/>
      <c r="C475" s="218"/>
      <c r="D475" s="193" t="s">
        <v>142</v>
      </c>
      <c r="E475" s="219" t="s">
        <v>19</v>
      </c>
      <c r="F475" s="220" t="s">
        <v>586</v>
      </c>
      <c r="G475" s="218"/>
      <c r="H475" s="219" t="s">
        <v>19</v>
      </c>
      <c r="I475" s="221"/>
      <c r="J475" s="218"/>
      <c r="K475" s="218"/>
      <c r="L475" s="222"/>
      <c r="M475" s="223"/>
      <c r="N475" s="224"/>
      <c r="O475" s="224"/>
      <c r="P475" s="224"/>
      <c r="Q475" s="224"/>
      <c r="R475" s="224"/>
      <c r="S475" s="224"/>
      <c r="T475" s="225"/>
      <c r="AT475" s="226" t="s">
        <v>142</v>
      </c>
      <c r="AU475" s="226" t="s">
        <v>85</v>
      </c>
      <c r="AV475" s="15" t="s">
        <v>83</v>
      </c>
      <c r="AW475" s="15" t="s">
        <v>36</v>
      </c>
      <c r="AX475" s="15" t="s">
        <v>75</v>
      </c>
      <c r="AY475" s="226" t="s">
        <v>130</v>
      </c>
    </row>
    <row r="476" spans="1:65" s="13" customFormat="1" ht="11.25">
      <c r="B476" s="195"/>
      <c r="C476" s="196"/>
      <c r="D476" s="193" t="s">
        <v>142</v>
      </c>
      <c r="E476" s="197" t="s">
        <v>19</v>
      </c>
      <c r="F476" s="198" t="s">
        <v>597</v>
      </c>
      <c r="G476" s="196"/>
      <c r="H476" s="199">
        <v>0.315</v>
      </c>
      <c r="I476" s="200"/>
      <c r="J476" s="196"/>
      <c r="K476" s="196"/>
      <c r="L476" s="201"/>
      <c r="M476" s="202"/>
      <c r="N476" s="203"/>
      <c r="O476" s="203"/>
      <c r="P476" s="203"/>
      <c r="Q476" s="203"/>
      <c r="R476" s="203"/>
      <c r="S476" s="203"/>
      <c r="T476" s="204"/>
      <c r="AT476" s="205" t="s">
        <v>142</v>
      </c>
      <c r="AU476" s="205" t="s">
        <v>85</v>
      </c>
      <c r="AV476" s="13" t="s">
        <v>85</v>
      </c>
      <c r="AW476" s="13" t="s">
        <v>36</v>
      </c>
      <c r="AX476" s="13" t="s">
        <v>75</v>
      </c>
      <c r="AY476" s="205" t="s">
        <v>130</v>
      </c>
    </row>
    <row r="477" spans="1:65" s="14" customFormat="1" ht="11.25">
      <c r="B477" s="206"/>
      <c r="C477" s="207"/>
      <c r="D477" s="193" t="s">
        <v>142</v>
      </c>
      <c r="E477" s="208" t="s">
        <v>19</v>
      </c>
      <c r="F477" s="209" t="s">
        <v>186</v>
      </c>
      <c r="G477" s="207"/>
      <c r="H477" s="210">
        <v>0.315</v>
      </c>
      <c r="I477" s="211"/>
      <c r="J477" s="207"/>
      <c r="K477" s="207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142</v>
      </c>
      <c r="AU477" s="216" t="s">
        <v>85</v>
      </c>
      <c r="AV477" s="14" t="s">
        <v>137</v>
      </c>
      <c r="AW477" s="14" t="s">
        <v>36</v>
      </c>
      <c r="AX477" s="14" t="s">
        <v>83</v>
      </c>
      <c r="AY477" s="216" t="s">
        <v>130</v>
      </c>
    </row>
    <row r="478" spans="1:65" s="12" customFormat="1" ht="22.9" customHeight="1">
      <c r="B478" s="159"/>
      <c r="C478" s="160"/>
      <c r="D478" s="161" t="s">
        <v>74</v>
      </c>
      <c r="E478" s="173" t="s">
        <v>169</v>
      </c>
      <c r="F478" s="173" t="s">
        <v>598</v>
      </c>
      <c r="G478" s="160"/>
      <c r="H478" s="160"/>
      <c r="I478" s="163"/>
      <c r="J478" s="174">
        <f>BK478</f>
        <v>0</v>
      </c>
      <c r="K478" s="160"/>
      <c r="L478" s="165"/>
      <c r="M478" s="166"/>
      <c r="N478" s="167"/>
      <c r="O478" s="167"/>
      <c r="P478" s="168">
        <f>SUM(P479:P490)</f>
        <v>0</v>
      </c>
      <c r="Q478" s="167"/>
      <c r="R478" s="168">
        <f>SUM(R479:R490)</f>
        <v>5.8339999999999989E-2</v>
      </c>
      <c r="S478" s="167"/>
      <c r="T478" s="169">
        <f>SUM(T479:T490)</f>
        <v>0</v>
      </c>
      <c r="AR478" s="170" t="s">
        <v>83</v>
      </c>
      <c r="AT478" s="171" t="s">
        <v>74</v>
      </c>
      <c r="AU478" s="171" t="s">
        <v>83</v>
      </c>
      <c r="AY478" s="170" t="s">
        <v>130</v>
      </c>
      <c r="BK478" s="172">
        <f>SUM(BK479:BK490)</f>
        <v>0</v>
      </c>
    </row>
    <row r="479" spans="1:65" s="2" customFormat="1" ht="16.5" customHeight="1">
      <c r="A479" s="36"/>
      <c r="B479" s="37"/>
      <c r="C479" s="175" t="s">
        <v>599</v>
      </c>
      <c r="D479" s="175" t="s">
        <v>132</v>
      </c>
      <c r="E479" s="176" t="s">
        <v>600</v>
      </c>
      <c r="F479" s="177" t="s">
        <v>601</v>
      </c>
      <c r="G479" s="178" t="s">
        <v>257</v>
      </c>
      <c r="H479" s="179">
        <v>371</v>
      </c>
      <c r="I479" s="180"/>
      <c r="J479" s="181">
        <f>ROUND(I479*H479,2)</f>
        <v>0</v>
      </c>
      <c r="K479" s="177" t="s">
        <v>136</v>
      </c>
      <c r="L479" s="41"/>
      <c r="M479" s="182" t="s">
        <v>19</v>
      </c>
      <c r="N479" s="183" t="s">
        <v>46</v>
      </c>
      <c r="O479" s="66"/>
      <c r="P479" s="184">
        <f>O479*H479</f>
        <v>0</v>
      </c>
      <c r="Q479" s="184">
        <v>1.3999999999999999E-4</v>
      </c>
      <c r="R479" s="184">
        <f>Q479*H479</f>
        <v>5.1939999999999993E-2</v>
      </c>
      <c r="S479" s="184">
        <v>0</v>
      </c>
      <c r="T479" s="185">
        <f>S479*H479</f>
        <v>0</v>
      </c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R479" s="186" t="s">
        <v>137</v>
      </c>
      <c r="AT479" s="186" t="s">
        <v>132</v>
      </c>
      <c r="AU479" s="186" t="s">
        <v>85</v>
      </c>
      <c r="AY479" s="19" t="s">
        <v>130</v>
      </c>
      <c r="BE479" s="187">
        <f>IF(N479="základní",J479,0)</f>
        <v>0</v>
      </c>
      <c r="BF479" s="187">
        <f>IF(N479="snížená",J479,0)</f>
        <v>0</v>
      </c>
      <c r="BG479" s="187">
        <f>IF(N479="zákl. přenesená",J479,0)</f>
        <v>0</v>
      </c>
      <c r="BH479" s="187">
        <f>IF(N479="sníž. přenesená",J479,0)</f>
        <v>0</v>
      </c>
      <c r="BI479" s="187">
        <f>IF(N479="nulová",J479,0)</f>
        <v>0</v>
      </c>
      <c r="BJ479" s="19" t="s">
        <v>83</v>
      </c>
      <c r="BK479" s="187">
        <f>ROUND(I479*H479,2)</f>
        <v>0</v>
      </c>
      <c r="BL479" s="19" t="s">
        <v>137</v>
      </c>
      <c r="BM479" s="186" t="s">
        <v>602</v>
      </c>
    </row>
    <row r="480" spans="1:65" s="2" customFormat="1" ht="11.25">
      <c r="A480" s="36"/>
      <c r="B480" s="37"/>
      <c r="C480" s="38"/>
      <c r="D480" s="188" t="s">
        <v>138</v>
      </c>
      <c r="E480" s="38"/>
      <c r="F480" s="189" t="s">
        <v>603</v>
      </c>
      <c r="G480" s="38"/>
      <c r="H480" s="38"/>
      <c r="I480" s="190"/>
      <c r="J480" s="38"/>
      <c r="K480" s="38"/>
      <c r="L480" s="41"/>
      <c r="M480" s="191"/>
      <c r="N480" s="192"/>
      <c r="O480" s="66"/>
      <c r="P480" s="66"/>
      <c r="Q480" s="66"/>
      <c r="R480" s="66"/>
      <c r="S480" s="66"/>
      <c r="T480" s="67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T480" s="19" t="s">
        <v>138</v>
      </c>
      <c r="AU480" s="19" t="s">
        <v>85</v>
      </c>
    </row>
    <row r="481" spans="1:65" s="13" customFormat="1" ht="11.25">
      <c r="B481" s="195"/>
      <c r="C481" s="196"/>
      <c r="D481" s="193" t="s">
        <v>142</v>
      </c>
      <c r="E481" s="197" t="s">
        <v>19</v>
      </c>
      <c r="F481" s="198" t="s">
        <v>604</v>
      </c>
      <c r="G481" s="196"/>
      <c r="H481" s="199">
        <v>371</v>
      </c>
      <c r="I481" s="200"/>
      <c r="J481" s="196"/>
      <c r="K481" s="196"/>
      <c r="L481" s="201"/>
      <c r="M481" s="202"/>
      <c r="N481" s="203"/>
      <c r="O481" s="203"/>
      <c r="P481" s="203"/>
      <c r="Q481" s="203"/>
      <c r="R481" s="203"/>
      <c r="S481" s="203"/>
      <c r="T481" s="204"/>
      <c r="AT481" s="205" t="s">
        <v>142</v>
      </c>
      <c r="AU481" s="205" t="s">
        <v>85</v>
      </c>
      <c r="AV481" s="13" t="s">
        <v>85</v>
      </c>
      <c r="AW481" s="13" t="s">
        <v>36</v>
      </c>
      <c r="AX481" s="13" t="s">
        <v>75</v>
      </c>
      <c r="AY481" s="205" t="s">
        <v>130</v>
      </c>
    </row>
    <row r="482" spans="1:65" s="14" customFormat="1" ht="11.25">
      <c r="B482" s="206"/>
      <c r="C482" s="207"/>
      <c r="D482" s="193" t="s">
        <v>142</v>
      </c>
      <c r="E482" s="208" t="s">
        <v>19</v>
      </c>
      <c r="F482" s="209" t="s">
        <v>145</v>
      </c>
      <c r="G482" s="207"/>
      <c r="H482" s="210">
        <v>371</v>
      </c>
      <c r="I482" s="211"/>
      <c r="J482" s="207"/>
      <c r="K482" s="207"/>
      <c r="L482" s="212"/>
      <c r="M482" s="213"/>
      <c r="N482" s="214"/>
      <c r="O482" s="214"/>
      <c r="P482" s="214"/>
      <c r="Q482" s="214"/>
      <c r="R482" s="214"/>
      <c r="S482" s="214"/>
      <c r="T482" s="215"/>
      <c r="AT482" s="216" t="s">
        <v>142</v>
      </c>
      <c r="AU482" s="216" t="s">
        <v>85</v>
      </c>
      <c r="AV482" s="14" t="s">
        <v>137</v>
      </c>
      <c r="AW482" s="14" t="s">
        <v>36</v>
      </c>
      <c r="AX482" s="14" t="s">
        <v>83</v>
      </c>
      <c r="AY482" s="216" t="s">
        <v>130</v>
      </c>
    </row>
    <row r="483" spans="1:65" s="2" customFormat="1" ht="24.2" customHeight="1">
      <c r="A483" s="36"/>
      <c r="B483" s="37"/>
      <c r="C483" s="175" t="s">
        <v>605</v>
      </c>
      <c r="D483" s="175" t="s">
        <v>132</v>
      </c>
      <c r="E483" s="176" t="s">
        <v>606</v>
      </c>
      <c r="F483" s="177" t="s">
        <v>607</v>
      </c>
      <c r="G483" s="178" t="s">
        <v>263</v>
      </c>
      <c r="H483" s="179">
        <v>20</v>
      </c>
      <c r="I483" s="180"/>
      <c r="J483" s="181">
        <f>ROUND(I483*H483,2)</f>
        <v>0</v>
      </c>
      <c r="K483" s="177" t="s">
        <v>136</v>
      </c>
      <c r="L483" s="41"/>
      <c r="M483" s="182" t="s">
        <v>19</v>
      </c>
      <c r="N483" s="183" t="s">
        <v>46</v>
      </c>
      <c r="O483" s="66"/>
      <c r="P483" s="184">
        <f>O483*H483</f>
        <v>0</v>
      </c>
      <c r="Q483" s="184">
        <v>1.2E-4</v>
      </c>
      <c r="R483" s="184">
        <f>Q483*H483</f>
        <v>2.4000000000000002E-3</v>
      </c>
      <c r="S483" s="184">
        <v>0</v>
      </c>
      <c r="T483" s="185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6" t="s">
        <v>137</v>
      </c>
      <c r="AT483" s="186" t="s">
        <v>132</v>
      </c>
      <c r="AU483" s="186" t="s">
        <v>85</v>
      </c>
      <c r="AY483" s="19" t="s">
        <v>130</v>
      </c>
      <c r="BE483" s="187">
        <f>IF(N483="základní",J483,0)</f>
        <v>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9" t="s">
        <v>83</v>
      </c>
      <c r="BK483" s="187">
        <f>ROUND(I483*H483,2)</f>
        <v>0</v>
      </c>
      <c r="BL483" s="19" t="s">
        <v>137</v>
      </c>
      <c r="BM483" s="186" t="s">
        <v>608</v>
      </c>
    </row>
    <row r="484" spans="1:65" s="2" customFormat="1" ht="11.25">
      <c r="A484" s="36"/>
      <c r="B484" s="37"/>
      <c r="C484" s="38"/>
      <c r="D484" s="188" t="s">
        <v>138</v>
      </c>
      <c r="E484" s="38"/>
      <c r="F484" s="189" t="s">
        <v>609</v>
      </c>
      <c r="G484" s="38"/>
      <c r="H484" s="38"/>
      <c r="I484" s="190"/>
      <c r="J484" s="38"/>
      <c r="K484" s="38"/>
      <c r="L484" s="41"/>
      <c r="M484" s="191"/>
      <c r="N484" s="192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138</v>
      </c>
      <c r="AU484" s="19" t="s">
        <v>85</v>
      </c>
    </row>
    <row r="485" spans="1:65" s="13" customFormat="1" ht="11.25">
      <c r="B485" s="195"/>
      <c r="C485" s="196"/>
      <c r="D485" s="193" t="s">
        <v>142</v>
      </c>
      <c r="E485" s="197" t="s">
        <v>19</v>
      </c>
      <c r="F485" s="198" t="s">
        <v>610</v>
      </c>
      <c r="G485" s="196"/>
      <c r="H485" s="199">
        <v>20</v>
      </c>
      <c r="I485" s="200"/>
      <c r="J485" s="196"/>
      <c r="K485" s="196"/>
      <c r="L485" s="201"/>
      <c r="M485" s="202"/>
      <c r="N485" s="203"/>
      <c r="O485" s="203"/>
      <c r="P485" s="203"/>
      <c r="Q485" s="203"/>
      <c r="R485" s="203"/>
      <c r="S485" s="203"/>
      <c r="T485" s="204"/>
      <c r="AT485" s="205" t="s">
        <v>142</v>
      </c>
      <c r="AU485" s="205" t="s">
        <v>85</v>
      </c>
      <c r="AV485" s="13" t="s">
        <v>85</v>
      </c>
      <c r="AW485" s="13" t="s">
        <v>36</v>
      </c>
      <c r="AX485" s="13" t="s">
        <v>75</v>
      </c>
      <c r="AY485" s="205" t="s">
        <v>130</v>
      </c>
    </row>
    <row r="486" spans="1:65" s="14" customFormat="1" ht="11.25">
      <c r="B486" s="206"/>
      <c r="C486" s="207"/>
      <c r="D486" s="193" t="s">
        <v>142</v>
      </c>
      <c r="E486" s="208" t="s">
        <v>19</v>
      </c>
      <c r="F486" s="209" t="s">
        <v>145</v>
      </c>
      <c r="G486" s="207"/>
      <c r="H486" s="210">
        <v>20</v>
      </c>
      <c r="I486" s="211"/>
      <c r="J486" s="207"/>
      <c r="K486" s="207"/>
      <c r="L486" s="212"/>
      <c r="M486" s="213"/>
      <c r="N486" s="214"/>
      <c r="O486" s="214"/>
      <c r="P486" s="214"/>
      <c r="Q486" s="214"/>
      <c r="R486" s="214"/>
      <c r="S486" s="214"/>
      <c r="T486" s="215"/>
      <c r="AT486" s="216" t="s">
        <v>142</v>
      </c>
      <c r="AU486" s="216" t="s">
        <v>85</v>
      </c>
      <c r="AV486" s="14" t="s">
        <v>137</v>
      </c>
      <c r="AW486" s="14" t="s">
        <v>36</v>
      </c>
      <c r="AX486" s="14" t="s">
        <v>83</v>
      </c>
      <c r="AY486" s="216" t="s">
        <v>130</v>
      </c>
    </row>
    <row r="487" spans="1:65" s="2" customFormat="1" ht="24.2" customHeight="1">
      <c r="A487" s="36"/>
      <c r="B487" s="37"/>
      <c r="C487" s="175" t="s">
        <v>611</v>
      </c>
      <c r="D487" s="175" t="s">
        <v>132</v>
      </c>
      <c r="E487" s="176" t="s">
        <v>612</v>
      </c>
      <c r="F487" s="177" t="s">
        <v>613</v>
      </c>
      <c r="G487" s="178" t="s">
        <v>263</v>
      </c>
      <c r="H487" s="179">
        <v>10</v>
      </c>
      <c r="I487" s="180"/>
      <c r="J487" s="181">
        <f>ROUND(I487*H487,2)</f>
        <v>0</v>
      </c>
      <c r="K487" s="177" t="s">
        <v>136</v>
      </c>
      <c r="L487" s="41"/>
      <c r="M487" s="182" t="s">
        <v>19</v>
      </c>
      <c r="N487" s="183" t="s">
        <v>46</v>
      </c>
      <c r="O487" s="66"/>
      <c r="P487" s="184">
        <f>O487*H487</f>
        <v>0</v>
      </c>
      <c r="Q487" s="184">
        <v>4.0000000000000002E-4</v>
      </c>
      <c r="R487" s="184">
        <f>Q487*H487</f>
        <v>4.0000000000000001E-3</v>
      </c>
      <c r="S487" s="184">
        <v>0</v>
      </c>
      <c r="T487" s="185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86" t="s">
        <v>137</v>
      </c>
      <c r="AT487" s="186" t="s">
        <v>132</v>
      </c>
      <c r="AU487" s="186" t="s">
        <v>85</v>
      </c>
      <c r="AY487" s="19" t="s">
        <v>130</v>
      </c>
      <c r="BE487" s="187">
        <f>IF(N487="základní",J487,0)</f>
        <v>0</v>
      </c>
      <c r="BF487" s="187">
        <f>IF(N487="snížená",J487,0)</f>
        <v>0</v>
      </c>
      <c r="BG487" s="187">
        <f>IF(N487="zákl. přenesená",J487,0)</f>
        <v>0</v>
      </c>
      <c r="BH487" s="187">
        <f>IF(N487="sníž. přenesená",J487,0)</f>
        <v>0</v>
      </c>
      <c r="BI487" s="187">
        <f>IF(N487="nulová",J487,0)</f>
        <v>0</v>
      </c>
      <c r="BJ487" s="19" t="s">
        <v>83</v>
      </c>
      <c r="BK487" s="187">
        <f>ROUND(I487*H487,2)</f>
        <v>0</v>
      </c>
      <c r="BL487" s="19" t="s">
        <v>137</v>
      </c>
      <c r="BM487" s="186" t="s">
        <v>614</v>
      </c>
    </row>
    <row r="488" spans="1:65" s="2" customFormat="1" ht="11.25">
      <c r="A488" s="36"/>
      <c r="B488" s="37"/>
      <c r="C488" s="38"/>
      <c r="D488" s="188" t="s">
        <v>138</v>
      </c>
      <c r="E488" s="38"/>
      <c r="F488" s="189" t="s">
        <v>615</v>
      </c>
      <c r="G488" s="38"/>
      <c r="H488" s="38"/>
      <c r="I488" s="190"/>
      <c r="J488" s="38"/>
      <c r="K488" s="38"/>
      <c r="L488" s="41"/>
      <c r="M488" s="191"/>
      <c r="N488" s="192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138</v>
      </c>
      <c r="AU488" s="19" t="s">
        <v>85</v>
      </c>
    </row>
    <row r="489" spans="1:65" s="13" customFormat="1" ht="11.25">
      <c r="B489" s="195"/>
      <c r="C489" s="196"/>
      <c r="D489" s="193" t="s">
        <v>142</v>
      </c>
      <c r="E489" s="197" t="s">
        <v>19</v>
      </c>
      <c r="F489" s="198" t="s">
        <v>616</v>
      </c>
      <c r="G489" s="196"/>
      <c r="H489" s="199">
        <v>10</v>
      </c>
      <c r="I489" s="200"/>
      <c r="J489" s="196"/>
      <c r="K489" s="196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142</v>
      </c>
      <c r="AU489" s="205" t="s">
        <v>85</v>
      </c>
      <c r="AV489" s="13" t="s">
        <v>85</v>
      </c>
      <c r="AW489" s="13" t="s">
        <v>36</v>
      </c>
      <c r="AX489" s="13" t="s">
        <v>75</v>
      </c>
      <c r="AY489" s="205" t="s">
        <v>130</v>
      </c>
    </row>
    <row r="490" spans="1:65" s="14" customFormat="1" ht="11.25">
      <c r="B490" s="206"/>
      <c r="C490" s="207"/>
      <c r="D490" s="193" t="s">
        <v>142</v>
      </c>
      <c r="E490" s="208" t="s">
        <v>19</v>
      </c>
      <c r="F490" s="209" t="s">
        <v>145</v>
      </c>
      <c r="G490" s="207"/>
      <c r="H490" s="210">
        <v>10</v>
      </c>
      <c r="I490" s="211"/>
      <c r="J490" s="207"/>
      <c r="K490" s="207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142</v>
      </c>
      <c r="AU490" s="216" t="s">
        <v>85</v>
      </c>
      <c r="AV490" s="14" t="s">
        <v>137</v>
      </c>
      <c r="AW490" s="14" t="s">
        <v>36</v>
      </c>
      <c r="AX490" s="14" t="s">
        <v>83</v>
      </c>
      <c r="AY490" s="216" t="s">
        <v>130</v>
      </c>
    </row>
    <row r="491" spans="1:65" s="12" customFormat="1" ht="22.9" customHeight="1">
      <c r="B491" s="159"/>
      <c r="C491" s="160"/>
      <c r="D491" s="161" t="s">
        <v>74</v>
      </c>
      <c r="E491" s="173" t="s">
        <v>192</v>
      </c>
      <c r="F491" s="173" t="s">
        <v>617</v>
      </c>
      <c r="G491" s="160"/>
      <c r="H491" s="160"/>
      <c r="I491" s="163"/>
      <c r="J491" s="174">
        <f>BK491</f>
        <v>0</v>
      </c>
      <c r="K491" s="160"/>
      <c r="L491" s="165"/>
      <c r="M491" s="166"/>
      <c r="N491" s="167"/>
      <c r="O491" s="167"/>
      <c r="P491" s="168">
        <f>SUM(P492:P568)</f>
        <v>0</v>
      </c>
      <c r="Q491" s="167"/>
      <c r="R491" s="168">
        <f>SUM(R492:R568)</f>
        <v>7.3304916000000002</v>
      </c>
      <c r="S491" s="167"/>
      <c r="T491" s="169">
        <f>SUM(T492:T568)</f>
        <v>59.456850000000003</v>
      </c>
      <c r="AR491" s="170" t="s">
        <v>83</v>
      </c>
      <c r="AT491" s="171" t="s">
        <v>74</v>
      </c>
      <c r="AU491" s="171" t="s">
        <v>83</v>
      </c>
      <c r="AY491" s="170" t="s">
        <v>130</v>
      </c>
      <c r="BK491" s="172">
        <f>SUM(BK492:BK568)</f>
        <v>0</v>
      </c>
    </row>
    <row r="492" spans="1:65" s="2" customFormat="1" ht="16.5" customHeight="1">
      <c r="A492" s="36"/>
      <c r="B492" s="37"/>
      <c r="C492" s="175" t="s">
        <v>618</v>
      </c>
      <c r="D492" s="175" t="s">
        <v>132</v>
      </c>
      <c r="E492" s="176" t="s">
        <v>619</v>
      </c>
      <c r="F492" s="177" t="s">
        <v>620</v>
      </c>
      <c r="G492" s="178" t="s">
        <v>263</v>
      </c>
      <c r="H492" s="179">
        <v>8</v>
      </c>
      <c r="I492" s="180"/>
      <c r="J492" s="181">
        <f>ROUND(I492*H492,2)</f>
        <v>0</v>
      </c>
      <c r="K492" s="177" t="s">
        <v>136</v>
      </c>
      <c r="L492" s="41"/>
      <c r="M492" s="182" t="s">
        <v>19</v>
      </c>
      <c r="N492" s="183" t="s">
        <v>46</v>
      </c>
      <c r="O492" s="66"/>
      <c r="P492" s="184">
        <f>O492*H492</f>
        <v>0</v>
      </c>
      <c r="Q492" s="184">
        <v>5.8E-4</v>
      </c>
      <c r="R492" s="184">
        <f>Q492*H492</f>
        <v>4.64E-3</v>
      </c>
      <c r="S492" s="184">
        <v>0</v>
      </c>
      <c r="T492" s="185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86" t="s">
        <v>137</v>
      </c>
      <c r="AT492" s="186" t="s">
        <v>132</v>
      </c>
      <c r="AU492" s="186" t="s">
        <v>85</v>
      </c>
      <c r="AY492" s="19" t="s">
        <v>130</v>
      </c>
      <c r="BE492" s="187">
        <f>IF(N492="základní",J492,0)</f>
        <v>0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9" t="s">
        <v>83</v>
      </c>
      <c r="BK492" s="187">
        <f>ROUND(I492*H492,2)</f>
        <v>0</v>
      </c>
      <c r="BL492" s="19" t="s">
        <v>137</v>
      </c>
      <c r="BM492" s="186" t="s">
        <v>621</v>
      </c>
    </row>
    <row r="493" spans="1:65" s="2" customFormat="1" ht="11.25">
      <c r="A493" s="36"/>
      <c r="B493" s="37"/>
      <c r="C493" s="38"/>
      <c r="D493" s="188" t="s">
        <v>138</v>
      </c>
      <c r="E493" s="38"/>
      <c r="F493" s="189" t="s">
        <v>622</v>
      </c>
      <c r="G493" s="38"/>
      <c r="H493" s="38"/>
      <c r="I493" s="190"/>
      <c r="J493" s="38"/>
      <c r="K493" s="38"/>
      <c r="L493" s="41"/>
      <c r="M493" s="191"/>
      <c r="N493" s="192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138</v>
      </c>
      <c r="AU493" s="19" t="s">
        <v>85</v>
      </c>
    </row>
    <row r="494" spans="1:65" s="13" customFormat="1" ht="11.25">
      <c r="B494" s="195"/>
      <c r="C494" s="196"/>
      <c r="D494" s="193" t="s">
        <v>142</v>
      </c>
      <c r="E494" s="197" t="s">
        <v>19</v>
      </c>
      <c r="F494" s="198" t="s">
        <v>623</v>
      </c>
      <c r="G494" s="196"/>
      <c r="H494" s="199">
        <v>8</v>
      </c>
      <c r="I494" s="200"/>
      <c r="J494" s="196"/>
      <c r="K494" s="196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142</v>
      </c>
      <c r="AU494" s="205" t="s">
        <v>85</v>
      </c>
      <c r="AV494" s="13" t="s">
        <v>85</v>
      </c>
      <c r="AW494" s="13" t="s">
        <v>36</v>
      </c>
      <c r="AX494" s="13" t="s">
        <v>75</v>
      </c>
      <c r="AY494" s="205" t="s">
        <v>130</v>
      </c>
    </row>
    <row r="495" spans="1:65" s="14" customFormat="1" ht="11.25">
      <c r="B495" s="206"/>
      <c r="C495" s="207"/>
      <c r="D495" s="193" t="s">
        <v>142</v>
      </c>
      <c r="E495" s="208" t="s">
        <v>19</v>
      </c>
      <c r="F495" s="209" t="s">
        <v>145</v>
      </c>
      <c r="G495" s="207"/>
      <c r="H495" s="210">
        <v>8</v>
      </c>
      <c r="I495" s="211"/>
      <c r="J495" s="207"/>
      <c r="K495" s="207"/>
      <c r="L495" s="212"/>
      <c r="M495" s="213"/>
      <c r="N495" s="214"/>
      <c r="O495" s="214"/>
      <c r="P495" s="214"/>
      <c r="Q495" s="214"/>
      <c r="R495" s="214"/>
      <c r="S495" s="214"/>
      <c r="T495" s="215"/>
      <c r="AT495" s="216" t="s">
        <v>142</v>
      </c>
      <c r="AU495" s="216" t="s">
        <v>85</v>
      </c>
      <c r="AV495" s="14" t="s">
        <v>137</v>
      </c>
      <c r="AW495" s="14" t="s">
        <v>36</v>
      </c>
      <c r="AX495" s="14" t="s">
        <v>83</v>
      </c>
      <c r="AY495" s="216" t="s">
        <v>130</v>
      </c>
    </row>
    <row r="496" spans="1:65" s="2" customFormat="1" ht="16.5" customHeight="1">
      <c r="A496" s="36"/>
      <c r="B496" s="37"/>
      <c r="C496" s="227" t="s">
        <v>438</v>
      </c>
      <c r="D496" s="227" t="s">
        <v>225</v>
      </c>
      <c r="E496" s="228" t="s">
        <v>624</v>
      </c>
      <c r="F496" s="229" t="s">
        <v>625</v>
      </c>
      <c r="G496" s="230" t="s">
        <v>347</v>
      </c>
      <c r="H496" s="231">
        <v>32</v>
      </c>
      <c r="I496" s="232"/>
      <c r="J496" s="233">
        <f>ROUND(I496*H496,2)</f>
        <v>0</v>
      </c>
      <c r="K496" s="229" t="s">
        <v>19</v>
      </c>
      <c r="L496" s="234"/>
      <c r="M496" s="235" t="s">
        <v>19</v>
      </c>
      <c r="N496" s="236" t="s">
        <v>46</v>
      </c>
      <c r="O496" s="66"/>
      <c r="P496" s="184">
        <f>O496*H496</f>
        <v>0</v>
      </c>
      <c r="Q496" s="184">
        <v>2.0000000000000002E-5</v>
      </c>
      <c r="R496" s="184">
        <f>Q496*H496</f>
        <v>6.4000000000000005E-4</v>
      </c>
      <c r="S496" s="184">
        <v>0</v>
      </c>
      <c r="T496" s="185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86" t="s">
        <v>181</v>
      </c>
      <c r="AT496" s="186" t="s">
        <v>225</v>
      </c>
      <c r="AU496" s="186" t="s">
        <v>85</v>
      </c>
      <c r="AY496" s="19" t="s">
        <v>130</v>
      </c>
      <c r="BE496" s="187">
        <f>IF(N496="základní",J496,0)</f>
        <v>0</v>
      </c>
      <c r="BF496" s="187">
        <f>IF(N496="snížená",J496,0)</f>
        <v>0</v>
      </c>
      <c r="BG496" s="187">
        <f>IF(N496="zákl. přenesená",J496,0)</f>
        <v>0</v>
      </c>
      <c r="BH496" s="187">
        <f>IF(N496="sníž. přenesená",J496,0)</f>
        <v>0</v>
      </c>
      <c r="BI496" s="187">
        <f>IF(N496="nulová",J496,0)</f>
        <v>0</v>
      </c>
      <c r="BJ496" s="19" t="s">
        <v>83</v>
      </c>
      <c r="BK496" s="187">
        <f>ROUND(I496*H496,2)</f>
        <v>0</v>
      </c>
      <c r="BL496" s="19" t="s">
        <v>137</v>
      </c>
      <c r="BM496" s="186" t="s">
        <v>626</v>
      </c>
    </row>
    <row r="497" spans="1:65" s="13" customFormat="1" ht="11.25">
      <c r="B497" s="195"/>
      <c r="C497" s="196"/>
      <c r="D497" s="193" t="s">
        <v>142</v>
      </c>
      <c r="E497" s="197" t="s">
        <v>19</v>
      </c>
      <c r="F497" s="198" t="s">
        <v>627</v>
      </c>
      <c r="G497" s="196"/>
      <c r="H497" s="199">
        <v>32</v>
      </c>
      <c r="I497" s="200"/>
      <c r="J497" s="196"/>
      <c r="K497" s="196"/>
      <c r="L497" s="201"/>
      <c r="M497" s="202"/>
      <c r="N497" s="203"/>
      <c r="O497" s="203"/>
      <c r="P497" s="203"/>
      <c r="Q497" s="203"/>
      <c r="R497" s="203"/>
      <c r="S497" s="203"/>
      <c r="T497" s="204"/>
      <c r="AT497" s="205" t="s">
        <v>142</v>
      </c>
      <c r="AU497" s="205" t="s">
        <v>85</v>
      </c>
      <c r="AV497" s="13" t="s">
        <v>85</v>
      </c>
      <c r="AW497" s="13" t="s">
        <v>36</v>
      </c>
      <c r="AX497" s="13" t="s">
        <v>75</v>
      </c>
      <c r="AY497" s="205" t="s">
        <v>130</v>
      </c>
    </row>
    <row r="498" spans="1:65" s="14" customFormat="1" ht="11.25">
      <c r="B498" s="206"/>
      <c r="C498" s="207"/>
      <c r="D498" s="193" t="s">
        <v>142</v>
      </c>
      <c r="E498" s="208" t="s">
        <v>19</v>
      </c>
      <c r="F498" s="209" t="s">
        <v>145</v>
      </c>
      <c r="G498" s="207"/>
      <c r="H498" s="210">
        <v>32</v>
      </c>
      <c r="I498" s="211"/>
      <c r="J498" s="207"/>
      <c r="K498" s="207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142</v>
      </c>
      <c r="AU498" s="216" t="s">
        <v>85</v>
      </c>
      <c r="AV498" s="14" t="s">
        <v>137</v>
      </c>
      <c r="AW498" s="14" t="s">
        <v>36</v>
      </c>
      <c r="AX498" s="14" t="s">
        <v>83</v>
      </c>
      <c r="AY498" s="216" t="s">
        <v>130</v>
      </c>
    </row>
    <row r="499" spans="1:65" s="2" customFormat="1" ht="24.2" customHeight="1">
      <c r="A499" s="36"/>
      <c r="B499" s="37"/>
      <c r="C499" s="227" t="s">
        <v>628</v>
      </c>
      <c r="D499" s="227" t="s">
        <v>225</v>
      </c>
      <c r="E499" s="228" t="s">
        <v>629</v>
      </c>
      <c r="F499" s="229" t="s">
        <v>630</v>
      </c>
      <c r="G499" s="230" t="s">
        <v>563</v>
      </c>
      <c r="H499" s="231">
        <v>0.64</v>
      </c>
      <c r="I499" s="232"/>
      <c r="J499" s="233">
        <f>ROUND(I499*H499,2)</f>
        <v>0</v>
      </c>
      <c r="K499" s="229" t="s">
        <v>136</v>
      </c>
      <c r="L499" s="234"/>
      <c r="M499" s="235" t="s">
        <v>19</v>
      </c>
      <c r="N499" s="236" t="s">
        <v>46</v>
      </c>
      <c r="O499" s="66"/>
      <c r="P499" s="184">
        <f>O499*H499</f>
        <v>0</v>
      </c>
      <c r="Q499" s="184">
        <v>0</v>
      </c>
      <c r="R499" s="184">
        <f>Q499*H499</f>
        <v>0</v>
      </c>
      <c r="S499" s="184">
        <v>0</v>
      </c>
      <c r="T499" s="185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6" t="s">
        <v>181</v>
      </c>
      <c r="AT499" s="186" t="s">
        <v>225</v>
      </c>
      <c r="AU499" s="186" t="s">
        <v>85</v>
      </c>
      <c r="AY499" s="19" t="s">
        <v>130</v>
      </c>
      <c r="BE499" s="187">
        <f>IF(N499="základní",J499,0)</f>
        <v>0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19" t="s">
        <v>83</v>
      </c>
      <c r="BK499" s="187">
        <f>ROUND(I499*H499,2)</f>
        <v>0</v>
      </c>
      <c r="BL499" s="19" t="s">
        <v>137</v>
      </c>
      <c r="BM499" s="186" t="s">
        <v>631</v>
      </c>
    </row>
    <row r="500" spans="1:65" s="15" customFormat="1" ht="11.25">
      <c r="B500" s="217"/>
      <c r="C500" s="218"/>
      <c r="D500" s="193" t="s">
        <v>142</v>
      </c>
      <c r="E500" s="219" t="s">
        <v>19</v>
      </c>
      <c r="F500" s="220" t="s">
        <v>632</v>
      </c>
      <c r="G500" s="218"/>
      <c r="H500" s="219" t="s">
        <v>19</v>
      </c>
      <c r="I500" s="221"/>
      <c r="J500" s="218"/>
      <c r="K500" s="218"/>
      <c r="L500" s="222"/>
      <c r="M500" s="223"/>
      <c r="N500" s="224"/>
      <c r="O500" s="224"/>
      <c r="P500" s="224"/>
      <c r="Q500" s="224"/>
      <c r="R500" s="224"/>
      <c r="S500" s="224"/>
      <c r="T500" s="225"/>
      <c r="AT500" s="226" t="s">
        <v>142</v>
      </c>
      <c r="AU500" s="226" t="s">
        <v>85</v>
      </c>
      <c r="AV500" s="15" t="s">
        <v>83</v>
      </c>
      <c r="AW500" s="15" t="s">
        <v>36</v>
      </c>
      <c r="AX500" s="15" t="s">
        <v>75</v>
      </c>
      <c r="AY500" s="226" t="s">
        <v>130</v>
      </c>
    </row>
    <row r="501" spans="1:65" s="13" customFormat="1" ht="11.25">
      <c r="B501" s="195"/>
      <c r="C501" s="196"/>
      <c r="D501" s="193" t="s">
        <v>142</v>
      </c>
      <c r="E501" s="197" t="s">
        <v>19</v>
      </c>
      <c r="F501" s="198" t="s">
        <v>633</v>
      </c>
      <c r="G501" s="196"/>
      <c r="H501" s="199">
        <v>0.32</v>
      </c>
      <c r="I501" s="200"/>
      <c r="J501" s="196"/>
      <c r="K501" s="196"/>
      <c r="L501" s="201"/>
      <c r="M501" s="202"/>
      <c r="N501" s="203"/>
      <c r="O501" s="203"/>
      <c r="P501" s="203"/>
      <c r="Q501" s="203"/>
      <c r="R501" s="203"/>
      <c r="S501" s="203"/>
      <c r="T501" s="204"/>
      <c r="AT501" s="205" t="s">
        <v>142</v>
      </c>
      <c r="AU501" s="205" t="s">
        <v>85</v>
      </c>
      <c r="AV501" s="13" t="s">
        <v>85</v>
      </c>
      <c r="AW501" s="13" t="s">
        <v>36</v>
      </c>
      <c r="AX501" s="13" t="s">
        <v>75</v>
      </c>
      <c r="AY501" s="205" t="s">
        <v>130</v>
      </c>
    </row>
    <row r="502" spans="1:65" s="13" customFormat="1" ht="11.25">
      <c r="B502" s="195"/>
      <c r="C502" s="196"/>
      <c r="D502" s="193" t="s">
        <v>142</v>
      </c>
      <c r="E502" s="197" t="s">
        <v>19</v>
      </c>
      <c r="F502" s="198" t="s">
        <v>634</v>
      </c>
      <c r="G502" s="196"/>
      <c r="H502" s="199">
        <v>0.32</v>
      </c>
      <c r="I502" s="200"/>
      <c r="J502" s="196"/>
      <c r="K502" s="196"/>
      <c r="L502" s="201"/>
      <c r="M502" s="202"/>
      <c r="N502" s="203"/>
      <c r="O502" s="203"/>
      <c r="P502" s="203"/>
      <c r="Q502" s="203"/>
      <c r="R502" s="203"/>
      <c r="S502" s="203"/>
      <c r="T502" s="204"/>
      <c r="AT502" s="205" t="s">
        <v>142</v>
      </c>
      <c r="AU502" s="205" t="s">
        <v>85</v>
      </c>
      <c r="AV502" s="13" t="s">
        <v>85</v>
      </c>
      <c r="AW502" s="13" t="s">
        <v>36</v>
      </c>
      <c r="AX502" s="13" t="s">
        <v>75</v>
      </c>
      <c r="AY502" s="205" t="s">
        <v>130</v>
      </c>
    </row>
    <row r="503" spans="1:65" s="14" customFormat="1" ht="11.25">
      <c r="B503" s="206"/>
      <c r="C503" s="207"/>
      <c r="D503" s="193" t="s">
        <v>142</v>
      </c>
      <c r="E503" s="208" t="s">
        <v>19</v>
      </c>
      <c r="F503" s="209" t="s">
        <v>145</v>
      </c>
      <c r="G503" s="207"/>
      <c r="H503" s="210">
        <v>0.64</v>
      </c>
      <c r="I503" s="211"/>
      <c r="J503" s="207"/>
      <c r="K503" s="207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142</v>
      </c>
      <c r="AU503" s="216" t="s">
        <v>85</v>
      </c>
      <c r="AV503" s="14" t="s">
        <v>137</v>
      </c>
      <c r="AW503" s="14" t="s">
        <v>36</v>
      </c>
      <c r="AX503" s="14" t="s">
        <v>83</v>
      </c>
      <c r="AY503" s="216" t="s">
        <v>130</v>
      </c>
    </row>
    <row r="504" spans="1:65" s="2" customFormat="1" ht="24.2" customHeight="1">
      <c r="A504" s="36"/>
      <c r="B504" s="37"/>
      <c r="C504" s="227" t="s">
        <v>450</v>
      </c>
      <c r="D504" s="227" t="s">
        <v>225</v>
      </c>
      <c r="E504" s="228" t="s">
        <v>635</v>
      </c>
      <c r="F504" s="229" t="s">
        <v>636</v>
      </c>
      <c r="G504" s="230" t="s">
        <v>563</v>
      </c>
      <c r="H504" s="231">
        <v>0.32</v>
      </c>
      <c r="I504" s="232"/>
      <c r="J504" s="233">
        <f>ROUND(I504*H504,2)</f>
        <v>0</v>
      </c>
      <c r="K504" s="229" t="s">
        <v>136</v>
      </c>
      <c r="L504" s="234"/>
      <c r="M504" s="235" t="s">
        <v>19</v>
      </c>
      <c r="N504" s="236" t="s">
        <v>46</v>
      </c>
      <c r="O504" s="66"/>
      <c r="P504" s="184">
        <f>O504*H504</f>
        <v>0</v>
      </c>
      <c r="Q504" s="184">
        <v>1.1299999999999999E-3</v>
      </c>
      <c r="R504" s="184">
        <f>Q504*H504</f>
        <v>3.6160000000000001E-4</v>
      </c>
      <c r="S504" s="184">
        <v>0</v>
      </c>
      <c r="T504" s="185">
        <f>S504*H504</f>
        <v>0</v>
      </c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R504" s="186" t="s">
        <v>181</v>
      </c>
      <c r="AT504" s="186" t="s">
        <v>225</v>
      </c>
      <c r="AU504" s="186" t="s">
        <v>85</v>
      </c>
      <c r="AY504" s="19" t="s">
        <v>130</v>
      </c>
      <c r="BE504" s="187">
        <f>IF(N504="základní",J504,0)</f>
        <v>0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9" t="s">
        <v>83</v>
      </c>
      <c r="BK504" s="187">
        <f>ROUND(I504*H504,2)</f>
        <v>0</v>
      </c>
      <c r="BL504" s="19" t="s">
        <v>137</v>
      </c>
      <c r="BM504" s="186" t="s">
        <v>637</v>
      </c>
    </row>
    <row r="505" spans="1:65" s="2" customFormat="1" ht="16.5" customHeight="1">
      <c r="A505" s="36"/>
      <c r="B505" s="37"/>
      <c r="C505" s="175" t="s">
        <v>638</v>
      </c>
      <c r="D505" s="175" t="s">
        <v>132</v>
      </c>
      <c r="E505" s="176" t="s">
        <v>639</v>
      </c>
      <c r="F505" s="177" t="s">
        <v>640</v>
      </c>
      <c r="G505" s="178" t="s">
        <v>347</v>
      </c>
      <c r="H505" s="179">
        <v>1</v>
      </c>
      <c r="I505" s="180"/>
      <c r="J505" s="181">
        <f>ROUND(I505*H505,2)</f>
        <v>0</v>
      </c>
      <c r="K505" s="177" t="s">
        <v>136</v>
      </c>
      <c r="L505" s="41"/>
      <c r="M505" s="182" t="s">
        <v>19</v>
      </c>
      <c r="N505" s="183" t="s">
        <v>46</v>
      </c>
      <c r="O505" s="66"/>
      <c r="P505" s="184">
        <f>O505*H505</f>
        <v>0</v>
      </c>
      <c r="Q505" s="184">
        <v>6.4900000000000001E-3</v>
      </c>
      <c r="R505" s="184">
        <f>Q505*H505</f>
        <v>6.4900000000000001E-3</v>
      </c>
      <c r="S505" s="184">
        <v>0</v>
      </c>
      <c r="T505" s="185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86" t="s">
        <v>137</v>
      </c>
      <c r="AT505" s="186" t="s">
        <v>132</v>
      </c>
      <c r="AU505" s="186" t="s">
        <v>85</v>
      </c>
      <c r="AY505" s="19" t="s">
        <v>130</v>
      </c>
      <c r="BE505" s="187">
        <f>IF(N505="základní",J505,0)</f>
        <v>0</v>
      </c>
      <c r="BF505" s="187">
        <f>IF(N505="snížená",J505,0)</f>
        <v>0</v>
      </c>
      <c r="BG505" s="187">
        <f>IF(N505="zákl. přenesená",J505,0)</f>
        <v>0</v>
      </c>
      <c r="BH505" s="187">
        <f>IF(N505="sníž. přenesená",J505,0)</f>
        <v>0</v>
      </c>
      <c r="BI505" s="187">
        <f>IF(N505="nulová",J505,0)</f>
        <v>0</v>
      </c>
      <c r="BJ505" s="19" t="s">
        <v>83</v>
      </c>
      <c r="BK505" s="187">
        <f>ROUND(I505*H505,2)</f>
        <v>0</v>
      </c>
      <c r="BL505" s="19" t="s">
        <v>137</v>
      </c>
      <c r="BM505" s="186" t="s">
        <v>641</v>
      </c>
    </row>
    <row r="506" spans="1:65" s="2" customFormat="1" ht="11.25">
      <c r="A506" s="36"/>
      <c r="B506" s="37"/>
      <c r="C506" s="38"/>
      <c r="D506" s="188" t="s">
        <v>138</v>
      </c>
      <c r="E506" s="38"/>
      <c r="F506" s="189" t="s">
        <v>642</v>
      </c>
      <c r="G506" s="38"/>
      <c r="H506" s="38"/>
      <c r="I506" s="190"/>
      <c r="J506" s="38"/>
      <c r="K506" s="38"/>
      <c r="L506" s="41"/>
      <c r="M506" s="191"/>
      <c r="N506" s="192"/>
      <c r="O506" s="66"/>
      <c r="P506" s="66"/>
      <c r="Q506" s="66"/>
      <c r="R506" s="66"/>
      <c r="S506" s="66"/>
      <c r="T506" s="67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9" t="s">
        <v>138</v>
      </c>
      <c r="AU506" s="19" t="s">
        <v>85</v>
      </c>
    </row>
    <row r="507" spans="1:65" s="15" customFormat="1" ht="11.25">
      <c r="B507" s="217"/>
      <c r="C507" s="218"/>
      <c r="D507" s="193" t="s">
        <v>142</v>
      </c>
      <c r="E507" s="219" t="s">
        <v>19</v>
      </c>
      <c r="F507" s="220" t="s">
        <v>171</v>
      </c>
      <c r="G507" s="218"/>
      <c r="H507" s="219" t="s">
        <v>19</v>
      </c>
      <c r="I507" s="221"/>
      <c r="J507" s="218"/>
      <c r="K507" s="218"/>
      <c r="L507" s="222"/>
      <c r="M507" s="223"/>
      <c r="N507" s="224"/>
      <c r="O507" s="224"/>
      <c r="P507" s="224"/>
      <c r="Q507" s="224"/>
      <c r="R507" s="224"/>
      <c r="S507" s="224"/>
      <c r="T507" s="225"/>
      <c r="AT507" s="226" t="s">
        <v>142</v>
      </c>
      <c r="AU507" s="226" t="s">
        <v>85</v>
      </c>
      <c r="AV507" s="15" t="s">
        <v>83</v>
      </c>
      <c r="AW507" s="15" t="s">
        <v>36</v>
      </c>
      <c r="AX507" s="15" t="s">
        <v>75</v>
      </c>
      <c r="AY507" s="226" t="s">
        <v>130</v>
      </c>
    </row>
    <row r="508" spans="1:65" s="13" customFormat="1" ht="11.25">
      <c r="B508" s="195"/>
      <c r="C508" s="196"/>
      <c r="D508" s="193" t="s">
        <v>142</v>
      </c>
      <c r="E508" s="197" t="s">
        <v>19</v>
      </c>
      <c r="F508" s="198" t="s">
        <v>643</v>
      </c>
      <c r="G508" s="196"/>
      <c r="H508" s="199">
        <v>1</v>
      </c>
      <c r="I508" s="200"/>
      <c r="J508" s="196"/>
      <c r="K508" s="196"/>
      <c r="L508" s="201"/>
      <c r="M508" s="202"/>
      <c r="N508" s="203"/>
      <c r="O508" s="203"/>
      <c r="P508" s="203"/>
      <c r="Q508" s="203"/>
      <c r="R508" s="203"/>
      <c r="S508" s="203"/>
      <c r="T508" s="204"/>
      <c r="AT508" s="205" t="s">
        <v>142</v>
      </c>
      <c r="AU508" s="205" t="s">
        <v>85</v>
      </c>
      <c r="AV508" s="13" t="s">
        <v>85</v>
      </c>
      <c r="AW508" s="13" t="s">
        <v>36</v>
      </c>
      <c r="AX508" s="13" t="s">
        <v>75</v>
      </c>
      <c r="AY508" s="205" t="s">
        <v>130</v>
      </c>
    </row>
    <row r="509" spans="1:65" s="14" customFormat="1" ht="11.25">
      <c r="B509" s="206"/>
      <c r="C509" s="207"/>
      <c r="D509" s="193" t="s">
        <v>142</v>
      </c>
      <c r="E509" s="208" t="s">
        <v>19</v>
      </c>
      <c r="F509" s="209" t="s">
        <v>145</v>
      </c>
      <c r="G509" s="207"/>
      <c r="H509" s="210">
        <v>1</v>
      </c>
      <c r="I509" s="211"/>
      <c r="J509" s="207"/>
      <c r="K509" s="207"/>
      <c r="L509" s="212"/>
      <c r="M509" s="213"/>
      <c r="N509" s="214"/>
      <c r="O509" s="214"/>
      <c r="P509" s="214"/>
      <c r="Q509" s="214"/>
      <c r="R509" s="214"/>
      <c r="S509" s="214"/>
      <c r="T509" s="215"/>
      <c r="AT509" s="216" t="s">
        <v>142</v>
      </c>
      <c r="AU509" s="216" t="s">
        <v>85</v>
      </c>
      <c r="AV509" s="14" t="s">
        <v>137</v>
      </c>
      <c r="AW509" s="14" t="s">
        <v>36</v>
      </c>
      <c r="AX509" s="14" t="s">
        <v>83</v>
      </c>
      <c r="AY509" s="216" t="s">
        <v>130</v>
      </c>
    </row>
    <row r="510" spans="1:65" s="2" customFormat="1" ht="24.2" customHeight="1">
      <c r="A510" s="36"/>
      <c r="B510" s="37"/>
      <c r="C510" s="175" t="s">
        <v>460</v>
      </c>
      <c r="D510" s="175" t="s">
        <v>132</v>
      </c>
      <c r="E510" s="176" t="s">
        <v>644</v>
      </c>
      <c r="F510" s="177" t="s">
        <v>645</v>
      </c>
      <c r="G510" s="178" t="s">
        <v>347</v>
      </c>
      <c r="H510" s="179">
        <v>16</v>
      </c>
      <c r="I510" s="180"/>
      <c r="J510" s="181">
        <f>ROUND(I510*H510,2)</f>
        <v>0</v>
      </c>
      <c r="K510" s="177" t="s">
        <v>136</v>
      </c>
      <c r="L510" s="41"/>
      <c r="M510" s="182" t="s">
        <v>19</v>
      </c>
      <c r="N510" s="183" t="s">
        <v>46</v>
      </c>
      <c r="O510" s="66"/>
      <c r="P510" s="184">
        <f>O510*H510</f>
        <v>0</v>
      </c>
      <c r="Q510" s="184">
        <v>4.0000000000000003E-5</v>
      </c>
      <c r="R510" s="184">
        <f>Q510*H510</f>
        <v>6.4000000000000005E-4</v>
      </c>
      <c r="S510" s="184">
        <v>0</v>
      </c>
      <c r="T510" s="185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6" t="s">
        <v>137</v>
      </c>
      <c r="AT510" s="186" t="s">
        <v>132</v>
      </c>
      <c r="AU510" s="186" t="s">
        <v>85</v>
      </c>
      <c r="AY510" s="19" t="s">
        <v>130</v>
      </c>
      <c r="BE510" s="187">
        <f>IF(N510="základní",J510,0)</f>
        <v>0</v>
      </c>
      <c r="BF510" s="187">
        <f>IF(N510="snížená",J510,0)</f>
        <v>0</v>
      </c>
      <c r="BG510" s="187">
        <f>IF(N510="zákl. přenesená",J510,0)</f>
        <v>0</v>
      </c>
      <c r="BH510" s="187">
        <f>IF(N510="sníž. přenesená",J510,0)</f>
        <v>0</v>
      </c>
      <c r="BI510" s="187">
        <f>IF(N510="nulová",J510,0)</f>
        <v>0</v>
      </c>
      <c r="BJ510" s="19" t="s">
        <v>83</v>
      </c>
      <c r="BK510" s="187">
        <f>ROUND(I510*H510,2)</f>
        <v>0</v>
      </c>
      <c r="BL510" s="19" t="s">
        <v>137</v>
      </c>
      <c r="BM510" s="186" t="s">
        <v>646</v>
      </c>
    </row>
    <row r="511" spans="1:65" s="2" customFormat="1" ht="11.25">
      <c r="A511" s="36"/>
      <c r="B511" s="37"/>
      <c r="C511" s="38"/>
      <c r="D511" s="188" t="s">
        <v>138</v>
      </c>
      <c r="E511" s="38"/>
      <c r="F511" s="189" t="s">
        <v>647</v>
      </c>
      <c r="G511" s="38"/>
      <c r="H511" s="38"/>
      <c r="I511" s="190"/>
      <c r="J511" s="38"/>
      <c r="K511" s="38"/>
      <c r="L511" s="41"/>
      <c r="M511" s="191"/>
      <c r="N511" s="192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138</v>
      </c>
      <c r="AU511" s="19" t="s">
        <v>85</v>
      </c>
    </row>
    <row r="512" spans="1:65" s="15" customFormat="1" ht="11.25">
      <c r="B512" s="217"/>
      <c r="C512" s="218"/>
      <c r="D512" s="193" t="s">
        <v>142</v>
      </c>
      <c r="E512" s="219" t="s">
        <v>19</v>
      </c>
      <c r="F512" s="220" t="s">
        <v>648</v>
      </c>
      <c r="G512" s="218"/>
      <c r="H512" s="219" t="s">
        <v>19</v>
      </c>
      <c r="I512" s="221"/>
      <c r="J512" s="218"/>
      <c r="K512" s="218"/>
      <c r="L512" s="222"/>
      <c r="M512" s="223"/>
      <c r="N512" s="224"/>
      <c r="O512" s="224"/>
      <c r="P512" s="224"/>
      <c r="Q512" s="224"/>
      <c r="R512" s="224"/>
      <c r="S512" s="224"/>
      <c r="T512" s="225"/>
      <c r="AT512" s="226" t="s">
        <v>142</v>
      </c>
      <c r="AU512" s="226" t="s">
        <v>85</v>
      </c>
      <c r="AV512" s="15" t="s">
        <v>83</v>
      </c>
      <c r="AW512" s="15" t="s">
        <v>36</v>
      </c>
      <c r="AX512" s="15" t="s">
        <v>75</v>
      </c>
      <c r="AY512" s="226" t="s">
        <v>130</v>
      </c>
    </row>
    <row r="513" spans="1:65" s="13" customFormat="1" ht="11.25">
      <c r="B513" s="195"/>
      <c r="C513" s="196"/>
      <c r="D513" s="193" t="s">
        <v>142</v>
      </c>
      <c r="E513" s="197" t="s">
        <v>19</v>
      </c>
      <c r="F513" s="198" t="s">
        <v>649</v>
      </c>
      <c r="G513" s="196"/>
      <c r="H513" s="199">
        <v>16</v>
      </c>
      <c r="I513" s="200"/>
      <c r="J513" s="196"/>
      <c r="K513" s="196"/>
      <c r="L513" s="201"/>
      <c r="M513" s="202"/>
      <c r="N513" s="203"/>
      <c r="O513" s="203"/>
      <c r="P513" s="203"/>
      <c r="Q513" s="203"/>
      <c r="R513" s="203"/>
      <c r="S513" s="203"/>
      <c r="T513" s="204"/>
      <c r="AT513" s="205" t="s">
        <v>142</v>
      </c>
      <c r="AU513" s="205" t="s">
        <v>85</v>
      </c>
      <c r="AV513" s="13" t="s">
        <v>85</v>
      </c>
      <c r="AW513" s="13" t="s">
        <v>36</v>
      </c>
      <c r="AX513" s="13" t="s">
        <v>75</v>
      </c>
      <c r="AY513" s="205" t="s">
        <v>130</v>
      </c>
    </row>
    <row r="514" spans="1:65" s="14" customFormat="1" ht="11.25">
      <c r="B514" s="206"/>
      <c r="C514" s="207"/>
      <c r="D514" s="193" t="s">
        <v>142</v>
      </c>
      <c r="E514" s="208" t="s">
        <v>19</v>
      </c>
      <c r="F514" s="209" t="s">
        <v>186</v>
      </c>
      <c r="G514" s="207"/>
      <c r="H514" s="210">
        <v>16</v>
      </c>
      <c r="I514" s="211"/>
      <c r="J514" s="207"/>
      <c r="K514" s="207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142</v>
      </c>
      <c r="AU514" s="216" t="s">
        <v>85</v>
      </c>
      <c r="AV514" s="14" t="s">
        <v>137</v>
      </c>
      <c r="AW514" s="14" t="s">
        <v>36</v>
      </c>
      <c r="AX514" s="14" t="s">
        <v>83</v>
      </c>
      <c r="AY514" s="216" t="s">
        <v>130</v>
      </c>
    </row>
    <row r="515" spans="1:65" s="2" customFormat="1" ht="16.5" customHeight="1">
      <c r="A515" s="36"/>
      <c r="B515" s="37"/>
      <c r="C515" s="175" t="s">
        <v>650</v>
      </c>
      <c r="D515" s="175" t="s">
        <v>132</v>
      </c>
      <c r="E515" s="176" t="s">
        <v>651</v>
      </c>
      <c r="F515" s="177" t="s">
        <v>652</v>
      </c>
      <c r="G515" s="178" t="s">
        <v>168</v>
      </c>
      <c r="H515" s="179">
        <v>8</v>
      </c>
      <c r="I515" s="180"/>
      <c r="J515" s="181">
        <f>ROUND(I515*H515,2)</f>
        <v>0</v>
      </c>
      <c r="K515" s="177" t="s">
        <v>136</v>
      </c>
      <c r="L515" s="41"/>
      <c r="M515" s="182" t="s">
        <v>19</v>
      </c>
      <c r="N515" s="183" t="s">
        <v>46</v>
      </c>
      <c r="O515" s="66"/>
      <c r="P515" s="184">
        <f>O515*H515</f>
        <v>0</v>
      </c>
      <c r="Q515" s="184">
        <v>0.12171</v>
      </c>
      <c r="R515" s="184">
        <f>Q515*H515</f>
        <v>0.97367999999999999</v>
      </c>
      <c r="S515" s="184">
        <v>2.4</v>
      </c>
      <c r="T515" s="185">
        <f>S515*H515</f>
        <v>19.2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86" t="s">
        <v>137</v>
      </c>
      <c r="AT515" s="186" t="s">
        <v>132</v>
      </c>
      <c r="AU515" s="186" t="s">
        <v>85</v>
      </c>
      <c r="AY515" s="19" t="s">
        <v>130</v>
      </c>
      <c r="BE515" s="187">
        <f>IF(N515="základní",J515,0)</f>
        <v>0</v>
      </c>
      <c r="BF515" s="187">
        <f>IF(N515="snížená",J515,0)</f>
        <v>0</v>
      </c>
      <c r="BG515" s="187">
        <f>IF(N515="zákl. přenesená",J515,0)</f>
        <v>0</v>
      </c>
      <c r="BH515" s="187">
        <f>IF(N515="sníž. přenesená",J515,0)</f>
        <v>0</v>
      </c>
      <c r="BI515" s="187">
        <f>IF(N515="nulová",J515,0)</f>
        <v>0</v>
      </c>
      <c r="BJ515" s="19" t="s">
        <v>83</v>
      </c>
      <c r="BK515" s="187">
        <f>ROUND(I515*H515,2)</f>
        <v>0</v>
      </c>
      <c r="BL515" s="19" t="s">
        <v>137</v>
      </c>
      <c r="BM515" s="186" t="s">
        <v>653</v>
      </c>
    </row>
    <row r="516" spans="1:65" s="2" customFormat="1" ht="11.25">
      <c r="A516" s="36"/>
      <c r="B516" s="37"/>
      <c r="C516" s="38"/>
      <c r="D516" s="188" t="s">
        <v>138</v>
      </c>
      <c r="E516" s="38"/>
      <c r="F516" s="189" t="s">
        <v>654</v>
      </c>
      <c r="G516" s="38"/>
      <c r="H516" s="38"/>
      <c r="I516" s="190"/>
      <c r="J516" s="38"/>
      <c r="K516" s="38"/>
      <c r="L516" s="41"/>
      <c r="M516" s="191"/>
      <c r="N516" s="192"/>
      <c r="O516" s="66"/>
      <c r="P516" s="66"/>
      <c r="Q516" s="66"/>
      <c r="R516" s="66"/>
      <c r="S516" s="66"/>
      <c r="T516" s="67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T516" s="19" t="s">
        <v>138</v>
      </c>
      <c r="AU516" s="19" t="s">
        <v>85</v>
      </c>
    </row>
    <row r="517" spans="1:65" s="15" customFormat="1" ht="11.25">
      <c r="B517" s="217"/>
      <c r="C517" s="218"/>
      <c r="D517" s="193" t="s">
        <v>142</v>
      </c>
      <c r="E517" s="219" t="s">
        <v>19</v>
      </c>
      <c r="F517" s="220" t="s">
        <v>655</v>
      </c>
      <c r="G517" s="218"/>
      <c r="H517" s="219" t="s">
        <v>19</v>
      </c>
      <c r="I517" s="221"/>
      <c r="J517" s="218"/>
      <c r="K517" s="218"/>
      <c r="L517" s="222"/>
      <c r="M517" s="223"/>
      <c r="N517" s="224"/>
      <c r="O517" s="224"/>
      <c r="P517" s="224"/>
      <c r="Q517" s="224"/>
      <c r="R517" s="224"/>
      <c r="S517" s="224"/>
      <c r="T517" s="225"/>
      <c r="AT517" s="226" t="s">
        <v>142</v>
      </c>
      <c r="AU517" s="226" t="s">
        <v>85</v>
      </c>
      <c r="AV517" s="15" t="s">
        <v>83</v>
      </c>
      <c r="AW517" s="15" t="s">
        <v>36</v>
      </c>
      <c r="AX517" s="15" t="s">
        <v>75</v>
      </c>
      <c r="AY517" s="226" t="s">
        <v>130</v>
      </c>
    </row>
    <row r="518" spans="1:65" s="13" customFormat="1" ht="11.25">
      <c r="B518" s="195"/>
      <c r="C518" s="196"/>
      <c r="D518" s="193" t="s">
        <v>142</v>
      </c>
      <c r="E518" s="197" t="s">
        <v>19</v>
      </c>
      <c r="F518" s="198" t="s">
        <v>656</v>
      </c>
      <c r="G518" s="196"/>
      <c r="H518" s="199">
        <v>8</v>
      </c>
      <c r="I518" s="200"/>
      <c r="J518" s="196"/>
      <c r="K518" s="196"/>
      <c r="L518" s="201"/>
      <c r="M518" s="202"/>
      <c r="N518" s="203"/>
      <c r="O518" s="203"/>
      <c r="P518" s="203"/>
      <c r="Q518" s="203"/>
      <c r="R518" s="203"/>
      <c r="S518" s="203"/>
      <c r="T518" s="204"/>
      <c r="AT518" s="205" t="s">
        <v>142</v>
      </c>
      <c r="AU518" s="205" t="s">
        <v>85</v>
      </c>
      <c r="AV518" s="13" t="s">
        <v>85</v>
      </c>
      <c r="AW518" s="13" t="s">
        <v>36</v>
      </c>
      <c r="AX518" s="13" t="s">
        <v>75</v>
      </c>
      <c r="AY518" s="205" t="s">
        <v>130</v>
      </c>
    </row>
    <row r="519" spans="1:65" s="14" customFormat="1" ht="11.25">
      <c r="B519" s="206"/>
      <c r="C519" s="207"/>
      <c r="D519" s="193" t="s">
        <v>142</v>
      </c>
      <c r="E519" s="208" t="s">
        <v>19</v>
      </c>
      <c r="F519" s="209" t="s">
        <v>145</v>
      </c>
      <c r="G519" s="207"/>
      <c r="H519" s="210">
        <v>8</v>
      </c>
      <c r="I519" s="211"/>
      <c r="J519" s="207"/>
      <c r="K519" s="207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142</v>
      </c>
      <c r="AU519" s="216" t="s">
        <v>85</v>
      </c>
      <c r="AV519" s="14" t="s">
        <v>137</v>
      </c>
      <c r="AW519" s="14" t="s">
        <v>36</v>
      </c>
      <c r="AX519" s="14" t="s">
        <v>83</v>
      </c>
      <c r="AY519" s="216" t="s">
        <v>130</v>
      </c>
    </row>
    <row r="520" spans="1:65" s="2" customFormat="1" ht="44.25" customHeight="1">
      <c r="A520" s="36"/>
      <c r="B520" s="37"/>
      <c r="C520" s="175" t="s">
        <v>468</v>
      </c>
      <c r="D520" s="175" t="s">
        <v>132</v>
      </c>
      <c r="E520" s="176" t="s">
        <v>657</v>
      </c>
      <c r="F520" s="177" t="s">
        <v>658</v>
      </c>
      <c r="G520" s="178" t="s">
        <v>257</v>
      </c>
      <c r="H520" s="179">
        <v>398</v>
      </c>
      <c r="I520" s="180"/>
      <c r="J520" s="181">
        <f>ROUND(I520*H520,2)</f>
        <v>0</v>
      </c>
      <c r="K520" s="177" t="s">
        <v>136</v>
      </c>
      <c r="L520" s="41"/>
      <c r="M520" s="182" t="s">
        <v>19</v>
      </c>
      <c r="N520" s="183" t="s">
        <v>46</v>
      </c>
      <c r="O520" s="66"/>
      <c r="P520" s="184">
        <f>O520*H520</f>
        <v>0</v>
      </c>
      <c r="Q520" s="184">
        <v>0</v>
      </c>
      <c r="R520" s="184">
        <f>Q520*H520</f>
        <v>0</v>
      </c>
      <c r="S520" s="184">
        <v>1E-3</v>
      </c>
      <c r="T520" s="185">
        <f>S520*H520</f>
        <v>0.39800000000000002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86" t="s">
        <v>137</v>
      </c>
      <c r="AT520" s="186" t="s">
        <v>132</v>
      </c>
      <c r="AU520" s="186" t="s">
        <v>85</v>
      </c>
      <c r="AY520" s="19" t="s">
        <v>130</v>
      </c>
      <c r="BE520" s="187">
        <f>IF(N520="základní",J520,0)</f>
        <v>0</v>
      </c>
      <c r="BF520" s="187">
        <f>IF(N520="snížená",J520,0)</f>
        <v>0</v>
      </c>
      <c r="BG520" s="187">
        <f>IF(N520="zákl. přenesená",J520,0)</f>
        <v>0</v>
      </c>
      <c r="BH520" s="187">
        <f>IF(N520="sníž. přenesená",J520,0)</f>
        <v>0</v>
      </c>
      <c r="BI520" s="187">
        <f>IF(N520="nulová",J520,0)</f>
        <v>0</v>
      </c>
      <c r="BJ520" s="19" t="s">
        <v>83</v>
      </c>
      <c r="BK520" s="187">
        <f>ROUND(I520*H520,2)</f>
        <v>0</v>
      </c>
      <c r="BL520" s="19" t="s">
        <v>137</v>
      </c>
      <c r="BM520" s="186" t="s">
        <v>659</v>
      </c>
    </row>
    <row r="521" spans="1:65" s="2" customFormat="1" ht="11.25">
      <c r="A521" s="36"/>
      <c r="B521" s="37"/>
      <c r="C521" s="38"/>
      <c r="D521" s="188" t="s">
        <v>138</v>
      </c>
      <c r="E521" s="38"/>
      <c r="F521" s="189" t="s">
        <v>660</v>
      </c>
      <c r="G521" s="38"/>
      <c r="H521" s="38"/>
      <c r="I521" s="190"/>
      <c r="J521" s="38"/>
      <c r="K521" s="38"/>
      <c r="L521" s="41"/>
      <c r="M521" s="191"/>
      <c r="N521" s="192"/>
      <c r="O521" s="66"/>
      <c r="P521" s="66"/>
      <c r="Q521" s="66"/>
      <c r="R521" s="66"/>
      <c r="S521" s="66"/>
      <c r="T521" s="67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T521" s="19" t="s">
        <v>138</v>
      </c>
      <c r="AU521" s="19" t="s">
        <v>85</v>
      </c>
    </row>
    <row r="522" spans="1:65" s="15" customFormat="1" ht="11.25">
      <c r="B522" s="217"/>
      <c r="C522" s="218"/>
      <c r="D522" s="193" t="s">
        <v>142</v>
      </c>
      <c r="E522" s="219" t="s">
        <v>19</v>
      </c>
      <c r="F522" s="220" t="s">
        <v>661</v>
      </c>
      <c r="G522" s="218"/>
      <c r="H522" s="219" t="s">
        <v>19</v>
      </c>
      <c r="I522" s="221"/>
      <c r="J522" s="218"/>
      <c r="K522" s="218"/>
      <c r="L522" s="222"/>
      <c r="M522" s="223"/>
      <c r="N522" s="224"/>
      <c r="O522" s="224"/>
      <c r="P522" s="224"/>
      <c r="Q522" s="224"/>
      <c r="R522" s="224"/>
      <c r="S522" s="224"/>
      <c r="T522" s="225"/>
      <c r="AT522" s="226" t="s">
        <v>142</v>
      </c>
      <c r="AU522" s="226" t="s">
        <v>85</v>
      </c>
      <c r="AV522" s="15" t="s">
        <v>83</v>
      </c>
      <c r="AW522" s="15" t="s">
        <v>36</v>
      </c>
      <c r="AX522" s="15" t="s">
        <v>75</v>
      </c>
      <c r="AY522" s="226" t="s">
        <v>130</v>
      </c>
    </row>
    <row r="523" spans="1:65" s="13" customFormat="1" ht="11.25">
      <c r="B523" s="195"/>
      <c r="C523" s="196"/>
      <c r="D523" s="193" t="s">
        <v>142</v>
      </c>
      <c r="E523" s="197" t="s">
        <v>19</v>
      </c>
      <c r="F523" s="198" t="s">
        <v>662</v>
      </c>
      <c r="G523" s="196"/>
      <c r="H523" s="199">
        <v>398</v>
      </c>
      <c r="I523" s="200"/>
      <c r="J523" s="196"/>
      <c r="K523" s="196"/>
      <c r="L523" s="201"/>
      <c r="M523" s="202"/>
      <c r="N523" s="203"/>
      <c r="O523" s="203"/>
      <c r="P523" s="203"/>
      <c r="Q523" s="203"/>
      <c r="R523" s="203"/>
      <c r="S523" s="203"/>
      <c r="T523" s="204"/>
      <c r="AT523" s="205" t="s">
        <v>142</v>
      </c>
      <c r="AU523" s="205" t="s">
        <v>85</v>
      </c>
      <c r="AV523" s="13" t="s">
        <v>85</v>
      </c>
      <c r="AW523" s="13" t="s">
        <v>36</v>
      </c>
      <c r="AX523" s="13" t="s">
        <v>83</v>
      </c>
      <c r="AY523" s="205" t="s">
        <v>130</v>
      </c>
    </row>
    <row r="524" spans="1:65" s="2" customFormat="1" ht="16.5" customHeight="1">
      <c r="A524" s="36"/>
      <c r="B524" s="37"/>
      <c r="C524" s="175" t="s">
        <v>663</v>
      </c>
      <c r="D524" s="175" t="s">
        <v>132</v>
      </c>
      <c r="E524" s="176" t="s">
        <v>664</v>
      </c>
      <c r="F524" s="177" t="s">
        <v>665</v>
      </c>
      <c r="G524" s="178" t="s">
        <v>168</v>
      </c>
      <c r="H524" s="179">
        <v>2</v>
      </c>
      <c r="I524" s="180"/>
      <c r="J524" s="181">
        <f>ROUND(I524*H524,2)</f>
        <v>0</v>
      </c>
      <c r="K524" s="177" t="s">
        <v>136</v>
      </c>
      <c r="L524" s="41"/>
      <c r="M524" s="182" t="s">
        <v>19</v>
      </c>
      <c r="N524" s="183" t="s">
        <v>46</v>
      </c>
      <c r="O524" s="66"/>
      <c r="P524" s="184">
        <f>O524*H524</f>
        <v>0</v>
      </c>
      <c r="Q524" s="184">
        <v>0</v>
      </c>
      <c r="R524" s="184">
        <f>Q524*H524</f>
        <v>0</v>
      </c>
      <c r="S524" s="184">
        <v>2.6</v>
      </c>
      <c r="T524" s="185">
        <f>S524*H524</f>
        <v>5.2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86" t="s">
        <v>137</v>
      </c>
      <c r="AT524" s="186" t="s">
        <v>132</v>
      </c>
      <c r="AU524" s="186" t="s">
        <v>85</v>
      </c>
      <c r="AY524" s="19" t="s">
        <v>130</v>
      </c>
      <c r="BE524" s="187">
        <f>IF(N524="základní",J524,0)</f>
        <v>0</v>
      </c>
      <c r="BF524" s="187">
        <f>IF(N524="snížená",J524,0)</f>
        <v>0</v>
      </c>
      <c r="BG524" s="187">
        <f>IF(N524="zákl. přenesená",J524,0)</f>
        <v>0</v>
      </c>
      <c r="BH524" s="187">
        <f>IF(N524="sníž. přenesená",J524,0)</f>
        <v>0</v>
      </c>
      <c r="BI524" s="187">
        <f>IF(N524="nulová",J524,0)</f>
        <v>0</v>
      </c>
      <c r="BJ524" s="19" t="s">
        <v>83</v>
      </c>
      <c r="BK524" s="187">
        <f>ROUND(I524*H524,2)</f>
        <v>0</v>
      </c>
      <c r="BL524" s="19" t="s">
        <v>137</v>
      </c>
      <c r="BM524" s="186" t="s">
        <v>666</v>
      </c>
    </row>
    <row r="525" spans="1:65" s="2" customFormat="1" ht="11.25">
      <c r="A525" s="36"/>
      <c r="B525" s="37"/>
      <c r="C525" s="38"/>
      <c r="D525" s="188" t="s">
        <v>138</v>
      </c>
      <c r="E525" s="38"/>
      <c r="F525" s="189" t="s">
        <v>667</v>
      </c>
      <c r="G525" s="38"/>
      <c r="H525" s="38"/>
      <c r="I525" s="190"/>
      <c r="J525" s="38"/>
      <c r="K525" s="38"/>
      <c r="L525" s="41"/>
      <c r="M525" s="191"/>
      <c r="N525" s="192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138</v>
      </c>
      <c r="AU525" s="19" t="s">
        <v>85</v>
      </c>
    </row>
    <row r="526" spans="1:65" s="15" customFormat="1" ht="11.25">
      <c r="B526" s="217"/>
      <c r="C526" s="218"/>
      <c r="D526" s="193" t="s">
        <v>142</v>
      </c>
      <c r="E526" s="219" t="s">
        <v>19</v>
      </c>
      <c r="F526" s="220" t="s">
        <v>171</v>
      </c>
      <c r="G526" s="218"/>
      <c r="H526" s="219" t="s">
        <v>19</v>
      </c>
      <c r="I526" s="221"/>
      <c r="J526" s="218"/>
      <c r="K526" s="218"/>
      <c r="L526" s="222"/>
      <c r="M526" s="223"/>
      <c r="N526" s="224"/>
      <c r="O526" s="224"/>
      <c r="P526" s="224"/>
      <c r="Q526" s="224"/>
      <c r="R526" s="224"/>
      <c r="S526" s="224"/>
      <c r="T526" s="225"/>
      <c r="AT526" s="226" t="s">
        <v>142</v>
      </c>
      <c r="AU526" s="226" t="s">
        <v>85</v>
      </c>
      <c r="AV526" s="15" t="s">
        <v>83</v>
      </c>
      <c r="AW526" s="15" t="s">
        <v>36</v>
      </c>
      <c r="AX526" s="15" t="s">
        <v>75</v>
      </c>
      <c r="AY526" s="226" t="s">
        <v>130</v>
      </c>
    </row>
    <row r="527" spans="1:65" s="15" customFormat="1" ht="11.25">
      <c r="B527" s="217"/>
      <c r="C527" s="218"/>
      <c r="D527" s="193" t="s">
        <v>142</v>
      </c>
      <c r="E527" s="219" t="s">
        <v>19</v>
      </c>
      <c r="F527" s="220" t="s">
        <v>668</v>
      </c>
      <c r="G527" s="218"/>
      <c r="H527" s="219" t="s">
        <v>19</v>
      </c>
      <c r="I527" s="221"/>
      <c r="J527" s="218"/>
      <c r="K527" s="218"/>
      <c r="L527" s="222"/>
      <c r="M527" s="223"/>
      <c r="N527" s="224"/>
      <c r="O527" s="224"/>
      <c r="P527" s="224"/>
      <c r="Q527" s="224"/>
      <c r="R527" s="224"/>
      <c r="S527" s="224"/>
      <c r="T527" s="225"/>
      <c r="AT527" s="226" t="s">
        <v>142</v>
      </c>
      <c r="AU527" s="226" t="s">
        <v>85</v>
      </c>
      <c r="AV527" s="15" t="s">
        <v>83</v>
      </c>
      <c r="AW527" s="15" t="s">
        <v>36</v>
      </c>
      <c r="AX527" s="15" t="s">
        <v>75</v>
      </c>
      <c r="AY527" s="226" t="s">
        <v>130</v>
      </c>
    </row>
    <row r="528" spans="1:65" s="13" customFormat="1" ht="11.25">
      <c r="B528" s="195"/>
      <c r="C528" s="196"/>
      <c r="D528" s="193" t="s">
        <v>142</v>
      </c>
      <c r="E528" s="197" t="s">
        <v>19</v>
      </c>
      <c r="F528" s="198" t="s">
        <v>669</v>
      </c>
      <c r="G528" s="196"/>
      <c r="H528" s="199">
        <v>2</v>
      </c>
      <c r="I528" s="200"/>
      <c r="J528" s="196"/>
      <c r="K528" s="196"/>
      <c r="L528" s="201"/>
      <c r="M528" s="202"/>
      <c r="N528" s="203"/>
      <c r="O528" s="203"/>
      <c r="P528" s="203"/>
      <c r="Q528" s="203"/>
      <c r="R528" s="203"/>
      <c r="S528" s="203"/>
      <c r="T528" s="204"/>
      <c r="AT528" s="205" t="s">
        <v>142</v>
      </c>
      <c r="AU528" s="205" t="s">
        <v>85</v>
      </c>
      <c r="AV528" s="13" t="s">
        <v>85</v>
      </c>
      <c r="AW528" s="13" t="s">
        <v>36</v>
      </c>
      <c r="AX528" s="13" t="s">
        <v>75</v>
      </c>
      <c r="AY528" s="205" t="s">
        <v>130</v>
      </c>
    </row>
    <row r="529" spans="1:65" s="14" customFormat="1" ht="11.25">
      <c r="B529" s="206"/>
      <c r="C529" s="207"/>
      <c r="D529" s="193" t="s">
        <v>142</v>
      </c>
      <c r="E529" s="208" t="s">
        <v>19</v>
      </c>
      <c r="F529" s="209" t="s">
        <v>186</v>
      </c>
      <c r="G529" s="207"/>
      <c r="H529" s="210">
        <v>2</v>
      </c>
      <c r="I529" s="211"/>
      <c r="J529" s="207"/>
      <c r="K529" s="207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142</v>
      </c>
      <c r="AU529" s="216" t="s">
        <v>85</v>
      </c>
      <c r="AV529" s="14" t="s">
        <v>137</v>
      </c>
      <c r="AW529" s="14" t="s">
        <v>36</v>
      </c>
      <c r="AX529" s="14" t="s">
        <v>83</v>
      </c>
      <c r="AY529" s="216" t="s">
        <v>130</v>
      </c>
    </row>
    <row r="530" spans="1:65" s="2" customFormat="1" ht="16.5" customHeight="1">
      <c r="A530" s="36"/>
      <c r="B530" s="37"/>
      <c r="C530" s="175" t="s">
        <v>474</v>
      </c>
      <c r="D530" s="175" t="s">
        <v>132</v>
      </c>
      <c r="E530" s="176" t="s">
        <v>670</v>
      </c>
      <c r="F530" s="177" t="s">
        <v>671</v>
      </c>
      <c r="G530" s="178" t="s">
        <v>135</v>
      </c>
      <c r="H530" s="179">
        <v>36.1</v>
      </c>
      <c r="I530" s="180"/>
      <c r="J530" s="181">
        <f>ROUND(I530*H530,2)</f>
        <v>0</v>
      </c>
      <c r="K530" s="177" t="s">
        <v>136</v>
      </c>
      <c r="L530" s="41"/>
      <c r="M530" s="182" t="s">
        <v>19</v>
      </c>
      <c r="N530" s="183" t="s">
        <v>46</v>
      </c>
      <c r="O530" s="66"/>
      <c r="P530" s="184">
        <f>O530*H530</f>
        <v>0</v>
      </c>
      <c r="Q530" s="184">
        <v>0</v>
      </c>
      <c r="R530" s="184">
        <f>Q530*H530</f>
        <v>0</v>
      </c>
      <c r="S530" s="184">
        <v>0.75</v>
      </c>
      <c r="T530" s="185">
        <f>S530*H530</f>
        <v>27.075000000000003</v>
      </c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R530" s="186" t="s">
        <v>137</v>
      </c>
      <c r="AT530" s="186" t="s">
        <v>132</v>
      </c>
      <c r="AU530" s="186" t="s">
        <v>85</v>
      </c>
      <c r="AY530" s="19" t="s">
        <v>130</v>
      </c>
      <c r="BE530" s="187">
        <f>IF(N530="základní",J530,0)</f>
        <v>0</v>
      </c>
      <c r="BF530" s="187">
        <f>IF(N530="snížená",J530,0)</f>
        <v>0</v>
      </c>
      <c r="BG530" s="187">
        <f>IF(N530="zákl. přenesená",J530,0)</f>
        <v>0</v>
      </c>
      <c r="BH530" s="187">
        <f>IF(N530="sníž. přenesená",J530,0)</f>
        <v>0</v>
      </c>
      <c r="BI530" s="187">
        <f>IF(N530="nulová",J530,0)</f>
        <v>0</v>
      </c>
      <c r="BJ530" s="19" t="s">
        <v>83</v>
      </c>
      <c r="BK530" s="187">
        <f>ROUND(I530*H530,2)</f>
        <v>0</v>
      </c>
      <c r="BL530" s="19" t="s">
        <v>137</v>
      </c>
      <c r="BM530" s="186" t="s">
        <v>672</v>
      </c>
    </row>
    <row r="531" spans="1:65" s="2" customFormat="1" ht="11.25">
      <c r="A531" s="36"/>
      <c r="B531" s="37"/>
      <c r="C531" s="38"/>
      <c r="D531" s="188" t="s">
        <v>138</v>
      </c>
      <c r="E531" s="38"/>
      <c r="F531" s="189" t="s">
        <v>673</v>
      </c>
      <c r="G531" s="38"/>
      <c r="H531" s="38"/>
      <c r="I531" s="190"/>
      <c r="J531" s="38"/>
      <c r="K531" s="38"/>
      <c r="L531" s="41"/>
      <c r="M531" s="191"/>
      <c r="N531" s="192"/>
      <c r="O531" s="66"/>
      <c r="P531" s="66"/>
      <c r="Q531" s="66"/>
      <c r="R531" s="66"/>
      <c r="S531" s="66"/>
      <c r="T531" s="67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T531" s="19" t="s">
        <v>138</v>
      </c>
      <c r="AU531" s="19" t="s">
        <v>85</v>
      </c>
    </row>
    <row r="532" spans="1:65" s="15" customFormat="1" ht="11.25">
      <c r="B532" s="217"/>
      <c r="C532" s="218"/>
      <c r="D532" s="193" t="s">
        <v>142</v>
      </c>
      <c r="E532" s="219" t="s">
        <v>19</v>
      </c>
      <c r="F532" s="220" t="s">
        <v>674</v>
      </c>
      <c r="G532" s="218"/>
      <c r="H532" s="219" t="s">
        <v>19</v>
      </c>
      <c r="I532" s="221"/>
      <c r="J532" s="218"/>
      <c r="K532" s="218"/>
      <c r="L532" s="222"/>
      <c r="M532" s="223"/>
      <c r="N532" s="224"/>
      <c r="O532" s="224"/>
      <c r="P532" s="224"/>
      <c r="Q532" s="224"/>
      <c r="R532" s="224"/>
      <c r="S532" s="224"/>
      <c r="T532" s="225"/>
      <c r="AT532" s="226" t="s">
        <v>142</v>
      </c>
      <c r="AU532" s="226" t="s">
        <v>85</v>
      </c>
      <c r="AV532" s="15" t="s">
        <v>83</v>
      </c>
      <c r="AW532" s="15" t="s">
        <v>36</v>
      </c>
      <c r="AX532" s="15" t="s">
        <v>75</v>
      </c>
      <c r="AY532" s="226" t="s">
        <v>130</v>
      </c>
    </row>
    <row r="533" spans="1:65" s="15" customFormat="1" ht="11.25">
      <c r="B533" s="217"/>
      <c r="C533" s="218"/>
      <c r="D533" s="193" t="s">
        <v>142</v>
      </c>
      <c r="E533" s="219" t="s">
        <v>19</v>
      </c>
      <c r="F533" s="220" t="s">
        <v>675</v>
      </c>
      <c r="G533" s="218"/>
      <c r="H533" s="219" t="s">
        <v>19</v>
      </c>
      <c r="I533" s="221"/>
      <c r="J533" s="218"/>
      <c r="K533" s="218"/>
      <c r="L533" s="222"/>
      <c r="M533" s="223"/>
      <c r="N533" s="224"/>
      <c r="O533" s="224"/>
      <c r="P533" s="224"/>
      <c r="Q533" s="224"/>
      <c r="R533" s="224"/>
      <c r="S533" s="224"/>
      <c r="T533" s="225"/>
      <c r="AT533" s="226" t="s">
        <v>142</v>
      </c>
      <c r="AU533" s="226" t="s">
        <v>85</v>
      </c>
      <c r="AV533" s="15" t="s">
        <v>83</v>
      </c>
      <c r="AW533" s="15" t="s">
        <v>36</v>
      </c>
      <c r="AX533" s="15" t="s">
        <v>75</v>
      </c>
      <c r="AY533" s="226" t="s">
        <v>130</v>
      </c>
    </row>
    <row r="534" spans="1:65" s="13" customFormat="1" ht="11.25">
      <c r="B534" s="195"/>
      <c r="C534" s="196"/>
      <c r="D534" s="193" t="s">
        <v>142</v>
      </c>
      <c r="E534" s="197" t="s">
        <v>19</v>
      </c>
      <c r="F534" s="198" t="s">
        <v>676</v>
      </c>
      <c r="G534" s="196"/>
      <c r="H534" s="199">
        <v>18.100000000000001</v>
      </c>
      <c r="I534" s="200"/>
      <c r="J534" s="196"/>
      <c r="K534" s="196"/>
      <c r="L534" s="201"/>
      <c r="M534" s="202"/>
      <c r="N534" s="203"/>
      <c r="O534" s="203"/>
      <c r="P534" s="203"/>
      <c r="Q534" s="203"/>
      <c r="R534" s="203"/>
      <c r="S534" s="203"/>
      <c r="T534" s="204"/>
      <c r="AT534" s="205" t="s">
        <v>142</v>
      </c>
      <c r="AU534" s="205" t="s">
        <v>85</v>
      </c>
      <c r="AV534" s="13" t="s">
        <v>85</v>
      </c>
      <c r="AW534" s="13" t="s">
        <v>36</v>
      </c>
      <c r="AX534" s="13" t="s">
        <v>75</v>
      </c>
      <c r="AY534" s="205" t="s">
        <v>130</v>
      </c>
    </row>
    <row r="535" spans="1:65" s="13" customFormat="1" ht="11.25">
      <c r="B535" s="195"/>
      <c r="C535" s="196"/>
      <c r="D535" s="193" t="s">
        <v>142</v>
      </c>
      <c r="E535" s="197" t="s">
        <v>19</v>
      </c>
      <c r="F535" s="198" t="s">
        <v>677</v>
      </c>
      <c r="G535" s="196"/>
      <c r="H535" s="199">
        <v>18</v>
      </c>
      <c r="I535" s="200"/>
      <c r="J535" s="196"/>
      <c r="K535" s="196"/>
      <c r="L535" s="201"/>
      <c r="M535" s="202"/>
      <c r="N535" s="203"/>
      <c r="O535" s="203"/>
      <c r="P535" s="203"/>
      <c r="Q535" s="203"/>
      <c r="R535" s="203"/>
      <c r="S535" s="203"/>
      <c r="T535" s="204"/>
      <c r="AT535" s="205" t="s">
        <v>142</v>
      </c>
      <c r="AU535" s="205" t="s">
        <v>85</v>
      </c>
      <c r="AV535" s="13" t="s">
        <v>85</v>
      </c>
      <c r="AW535" s="13" t="s">
        <v>36</v>
      </c>
      <c r="AX535" s="13" t="s">
        <v>75</v>
      </c>
      <c r="AY535" s="205" t="s">
        <v>130</v>
      </c>
    </row>
    <row r="536" spans="1:65" s="14" customFormat="1" ht="11.25">
      <c r="B536" s="206"/>
      <c r="C536" s="207"/>
      <c r="D536" s="193" t="s">
        <v>142</v>
      </c>
      <c r="E536" s="208" t="s">
        <v>19</v>
      </c>
      <c r="F536" s="209" t="s">
        <v>186</v>
      </c>
      <c r="G536" s="207"/>
      <c r="H536" s="210">
        <v>36.1</v>
      </c>
      <c r="I536" s="211"/>
      <c r="J536" s="207"/>
      <c r="K536" s="207"/>
      <c r="L536" s="212"/>
      <c r="M536" s="213"/>
      <c r="N536" s="214"/>
      <c r="O536" s="214"/>
      <c r="P536" s="214"/>
      <c r="Q536" s="214"/>
      <c r="R536" s="214"/>
      <c r="S536" s="214"/>
      <c r="T536" s="215"/>
      <c r="AT536" s="216" t="s">
        <v>142</v>
      </c>
      <c r="AU536" s="216" t="s">
        <v>85</v>
      </c>
      <c r="AV536" s="14" t="s">
        <v>137</v>
      </c>
      <c r="AW536" s="14" t="s">
        <v>36</v>
      </c>
      <c r="AX536" s="14" t="s">
        <v>83</v>
      </c>
      <c r="AY536" s="216" t="s">
        <v>130</v>
      </c>
    </row>
    <row r="537" spans="1:65" s="2" customFormat="1" ht="21.75" customHeight="1">
      <c r="A537" s="36"/>
      <c r="B537" s="37"/>
      <c r="C537" s="175" t="s">
        <v>678</v>
      </c>
      <c r="D537" s="175" t="s">
        <v>132</v>
      </c>
      <c r="E537" s="176" t="s">
        <v>679</v>
      </c>
      <c r="F537" s="177" t="s">
        <v>680</v>
      </c>
      <c r="G537" s="178" t="s">
        <v>135</v>
      </c>
      <c r="H537" s="179">
        <v>31.5</v>
      </c>
      <c r="I537" s="180"/>
      <c r="J537" s="181">
        <f>ROUND(I537*H537,2)</f>
        <v>0</v>
      </c>
      <c r="K537" s="177" t="s">
        <v>136</v>
      </c>
      <c r="L537" s="41"/>
      <c r="M537" s="182" t="s">
        <v>19</v>
      </c>
      <c r="N537" s="183" t="s">
        <v>46</v>
      </c>
      <c r="O537" s="66"/>
      <c r="P537" s="184">
        <f>O537*H537</f>
        <v>0</v>
      </c>
      <c r="Q537" s="184">
        <v>0</v>
      </c>
      <c r="R537" s="184">
        <f>Q537*H537</f>
        <v>0</v>
      </c>
      <c r="S537" s="184">
        <v>7.0000000000000007E-2</v>
      </c>
      <c r="T537" s="185">
        <f>S537*H537</f>
        <v>2.2050000000000001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186" t="s">
        <v>137</v>
      </c>
      <c r="AT537" s="186" t="s">
        <v>132</v>
      </c>
      <c r="AU537" s="186" t="s">
        <v>85</v>
      </c>
      <c r="AY537" s="19" t="s">
        <v>130</v>
      </c>
      <c r="BE537" s="187">
        <f>IF(N537="základní",J537,0)</f>
        <v>0</v>
      </c>
      <c r="BF537" s="187">
        <f>IF(N537="snížená",J537,0)</f>
        <v>0</v>
      </c>
      <c r="BG537" s="187">
        <f>IF(N537="zákl. přenesená",J537,0)</f>
        <v>0</v>
      </c>
      <c r="BH537" s="187">
        <f>IF(N537="sníž. přenesená",J537,0)</f>
        <v>0</v>
      </c>
      <c r="BI537" s="187">
        <f>IF(N537="nulová",J537,0)</f>
        <v>0</v>
      </c>
      <c r="BJ537" s="19" t="s">
        <v>83</v>
      </c>
      <c r="BK537" s="187">
        <f>ROUND(I537*H537,2)</f>
        <v>0</v>
      </c>
      <c r="BL537" s="19" t="s">
        <v>137</v>
      </c>
      <c r="BM537" s="186" t="s">
        <v>681</v>
      </c>
    </row>
    <row r="538" spans="1:65" s="2" customFormat="1" ht="11.25">
      <c r="A538" s="36"/>
      <c r="B538" s="37"/>
      <c r="C538" s="38"/>
      <c r="D538" s="188" t="s">
        <v>138</v>
      </c>
      <c r="E538" s="38"/>
      <c r="F538" s="189" t="s">
        <v>682</v>
      </c>
      <c r="G538" s="38"/>
      <c r="H538" s="38"/>
      <c r="I538" s="190"/>
      <c r="J538" s="38"/>
      <c r="K538" s="38"/>
      <c r="L538" s="41"/>
      <c r="M538" s="191"/>
      <c r="N538" s="192"/>
      <c r="O538" s="66"/>
      <c r="P538" s="66"/>
      <c r="Q538" s="66"/>
      <c r="R538" s="66"/>
      <c r="S538" s="66"/>
      <c r="T538" s="67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T538" s="19" t="s">
        <v>138</v>
      </c>
      <c r="AU538" s="19" t="s">
        <v>85</v>
      </c>
    </row>
    <row r="539" spans="1:65" s="15" customFormat="1" ht="11.25">
      <c r="B539" s="217"/>
      <c r="C539" s="218"/>
      <c r="D539" s="193" t="s">
        <v>142</v>
      </c>
      <c r="E539" s="219" t="s">
        <v>19</v>
      </c>
      <c r="F539" s="220" t="s">
        <v>683</v>
      </c>
      <c r="G539" s="218"/>
      <c r="H539" s="219" t="s">
        <v>19</v>
      </c>
      <c r="I539" s="221"/>
      <c r="J539" s="218"/>
      <c r="K539" s="218"/>
      <c r="L539" s="222"/>
      <c r="M539" s="223"/>
      <c r="N539" s="224"/>
      <c r="O539" s="224"/>
      <c r="P539" s="224"/>
      <c r="Q539" s="224"/>
      <c r="R539" s="224"/>
      <c r="S539" s="224"/>
      <c r="T539" s="225"/>
      <c r="AT539" s="226" t="s">
        <v>142</v>
      </c>
      <c r="AU539" s="226" t="s">
        <v>85</v>
      </c>
      <c r="AV539" s="15" t="s">
        <v>83</v>
      </c>
      <c r="AW539" s="15" t="s">
        <v>36</v>
      </c>
      <c r="AX539" s="15" t="s">
        <v>75</v>
      </c>
      <c r="AY539" s="226" t="s">
        <v>130</v>
      </c>
    </row>
    <row r="540" spans="1:65" s="13" customFormat="1" ht="11.25">
      <c r="B540" s="195"/>
      <c r="C540" s="196"/>
      <c r="D540" s="193" t="s">
        <v>142</v>
      </c>
      <c r="E540" s="197" t="s">
        <v>19</v>
      </c>
      <c r="F540" s="198" t="s">
        <v>684</v>
      </c>
      <c r="G540" s="196"/>
      <c r="H540" s="199">
        <v>31.5</v>
      </c>
      <c r="I540" s="200"/>
      <c r="J540" s="196"/>
      <c r="K540" s="196"/>
      <c r="L540" s="201"/>
      <c r="M540" s="202"/>
      <c r="N540" s="203"/>
      <c r="O540" s="203"/>
      <c r="P540" s="203"/>
      <c r="Q540" s="203"/>
      <c r="R540" s="203"/>
      <c r="S540" s="203"/>
      <c r="T540" s="204"/>
      <c r="AT540" s="205" t="s">
        <v>142</v>
      </c>
      <c r="AU540" s="205" t="s">
        <v>85</v>
      </c>
      <c r="AV540" s="13" t="s">
        <v>85</v>
      </c>
      <c r="AW540" s="13" t="s">
        <v>36</v>
      </c>
      <c r="AX540" s="13" t="s">
        <v>75</v>
      </c>
      <c r="AY540" s="205" t="s">
        <v>130</v>
      </c>
    </row>
    <row r="541" spans="1:65" s="14" customFormat="1" ht="11.25">
      <c r="B541" s="206"/>
      <c r="C541" s="207"/>
      <c r="D541" s="193" t="s">
        <v>142</v>
      </c>
      <c r="E541" s="208" t="s">
        <v>19</v>
      </c>
      <c r="F541" s="209" t="s">
        <v>186</v>
      </c>
      <c r="G541" s="207"/>
      <c r="H541" s="210">
        <v>31.5</v>
      </c>
      <c r="I541" s="211"/>
      <c r="J541" s="207"/>
      <c r="K541" s="207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142</v>
      </c>
      <c r="AU541" s="216" t="s">
        <v>85</v>
      </c>
      <c r="AV541" s="14" t="s">
        <v>137</v>
      </c>
      <c r="AW541" s="14" t="s">
        <v>36</v>
      </c>
      <c r="AX541" s="14" t="s">
        <v>83</v>
      </c>
      <c r="AY541" s="216" t="s">
        <v>130</v>
      </c>
    </row>
    <row r="542" spans="1:65" s="2" customFormat="1" ht="24.2" customHeight="1">
      <c r="A542" s="36"/>
      <c r="B542" s="37"/>
      <c r="C542" s="175" t="s">
        <v>481</v>
      </c>
      <c r="D542" s="175" t="s">
        <v>132</v>
      </c>
      <c r="E542" s="176" t="s">
        <v>685</v>
      </c>
      <c r="F542" s="177" t="s">
        <v>686</v>
      </c>
      <c r="G542" s="178" t="s">
        <v>135</v>
      </c>
      <c r="H542" s="179">
        <v>31.5</v>
      </c>
      <c r="I542" s="180"/>
      <c r="J542" s="181">
        <f>ROUND(I542*H542,2)</f>
        <v>0</v>
      </c>
      <c r="K542" s="177" t="s">
        <v>136</v>
      </c>
      <c r="L542" s="41"/>
      <c r="M542" s="182" t="s">
        <v>19</v>
      </c>
      <c r="N542" s="183" t="s">
        <v>46</v>
      </c>
      <c r="O542" s="66"/>
      <c r="P542" s="184">
        <f>O542*H542</f>
        <v>0</v>
      </c>
      <c r="Q542" s="184">
        <v>0</v>
      </c>
      <c r="R542" s="184">
        <f>Q542*H542</f>
        <v>0</v>
      </c>
      <c r="S542" s="184">
        <v>7.7899999999999997E-2</v>
      </c>
      <c r="T542" s="185">
        <f>S542*H542</f>
        <v>2.4538500000000001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86" t="s">
        <v>137</v>
      </c>
      <c r="AT542" s="186" t="s">
        <v>132</v>
      </c>
      <c r="AU542" s="186" t="s">
        <v>85</v>
      </c>
      <c r="AY542" s="19" t="s">
        <v>130</v>
      </c>
      <c r="BE542" s="187">
        <f>IF(N542="základní",J542,0)</f>
        <v>0</v>
      </c>
      <c r="BF542" s="187">
        <f>IF(N542="snížená",J542,0)</f>
        <v>0</v>
      </c>
      <c r="BG542" s="187">
        <f>IF(N542="zákl. přenesená",J542,0)</f>
        <v>0</v>
      </c>
      <c r="BH542" s="187">
        <f>IF(N542="sníž. přenesená",J542,0)</f>
        <v>0</v>
      </c>
      <c r="BI542" s="187">
        <f>IF(N542="nulová",J542,0)</f>
        <v>0</v>
      </c>
      <c r="BJ542" s="19" t="s">
        <v>83</v>
      </c>
      <c r="BK542" s="187">
        <f>ROUND(I542*H542,2)</f>
        <v>0</v>
      </c>
      <c r="BL542" s="19" t="s">
        <v>137</v>
      </c>
      <c r="BM542" s="186" t="s">
        <v>687</v>
      </c>
    </row>
    <row r="543" spans="1:65" s="2" customFormat="1" ht="11.25">
      <c r="A543" s="36"/>
      <c r="B543" s="37"/>
      <c r="C543" s="38"/>
      <c r="D543" s="188" t="s">
        <v>138</v>
      </c>
      <c r="E543" s="38"/>
      <c r="F543" s="189" t="s">
        <v>688</v>
      </c>
      <c r="G543" s="38"/>
      <c r="H543" s="38"/>
      <c r="I543" s="190"/>
      <c r="J543" s="38"/>
      <c r="K543" s="38"/>
      <c r="L543" s="41"/>
      <c r="M543" s="191"/>
      <c r="N543" s="192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138</v>
      </c>
      <c r="AU543" s="19" t="s">
        <v>85</v>
      </c>
    </row>
    <row r="544" spans="1:65" s="15" customFormat="1" ht="11.25">
      <c r="B544" s="217"/>
      <c r="C544" s="218"/>
      <c r="D544" s="193" t="s">
        <v>142</v>
      </c>
      <c r="E544" s="219" t="s">
        <v>19</v>
      </c>
      <c r="F544" s="220" t="s">
        <v>689</v>
      </c>
      <c r="G544" s="218"/>
      <c r="H544" s="219" t="s">
        <v>19</v>
      </c>
      <c r="I544" s="221"/>
      <c r="J544" s="218"/>
      <c r="K544" s="218"/>
      <c r="L544" s="222"/>
      <c r="M544" s="223"/>
      <c r="N544" s="224"/>
      <c r="O544" s="224"/>
      <c r="P544" s="224"/>
      <c r="Q544" s="224"/>
      <c r="R544" s="224"/>
      <c r="S544" s="224"/>
      <c r="T544" s="225"/>
      <c r="AT544" s="226" t="s">
        <v>142</v>
      </c>
      <c r="AU544" s="226" t="s">
        <v>85</v>
      </c>
      <c r="AV544" s="15" t="s">
        <v>83</v>
      </c>
      <c r="AW544" s="15" t="s">
        <v>36</v>
      </c>
      <c r="AX544" s="15" t="s">
        <v>75</v>
      </c>
      <c r="AY544" s="226" t="s">
        <v>130</v>
      </c>
    </row>
    <row r="545" spans="1:65" s="13" customFormat="1" ht="11.25">
      <c r="B545" s="195"/>
      <c r="C545" s="196"/>
      <c r="D545" s="193" t="s">
        <v>142</v>
      </c>
      <c r="E545" s="197" t="s">
        <v>19</v>
      </c>
      <c r="F545" s="198" t="s">
        <v>684</v>
      </c>
      <c r="G545" s="196"/>
      <c r="H545" s="199">
        <v>31.5</v>
      </c>
      <c r="I545" s="200"/>
      <c r="J545" s="196"/>
      <c r="K545" s="196"/>
      <c r="L545" s="201"/>
      <c r="M545" s="202"/>
      <c r="N545" s="203"/>
      <c r="O545" s="203"/>
      <c r="P545" s="203"/>
      <c r="Q545" s="203"/>
      <c r="R545" s="203"/>
      <c r="S545" s="203"/>
      <c r="T545" s="204"/>
      <c r="AT545" s="205" t="s">
        <v>142</v>
      </c>
      <c r="AU545" s="205" t="s">
        <v>85</v>
      </c>
      <c r="AV545" s="13" t="s">
        <v>85</v>
      </c>
      <c r="AW545" s="13" t="s">
        <v>36</v>
      </c>
      <c r="AX545" s="13" t="s">
        <v>75</v>
      </c>
      <c r="AY545" s="205" t="s">
        <v>130</v>
      </c>
    </row>
    <row r="546" spans="1:65" s="14" customFormat="1" ht="11.25">
      <c r="B546" s="206"/>
      <c r="C546" s="207"/>
      <c r="D546" s="193" t="s">
        <v>142</v>
      </c>
      <c r="E546" s="208" t="s">
        <v>19</v>
      </c>
      <c r="F546" s="209" t="s">
        <v>186</v>
      </c>
      <c r="G546" s="207"/>
      <c r="H546" s="210">
        <v>31.5</v>
      </c>
      <c r="I546" s="211"/>
      <c r="J546" s="207"/>
      <c r="K546" s="207"/>
      <c r="L546" s="212"/>
      <c r="M546" s="213"/>
      <c r="N546" s="214"/>
      <c r="O546" s="214"/>
      <c r="P546" s="214"/>
      <c r="Q546" s="214"/>
      <c r="R546" s="214"/>
      <c r="S546" s="214"/>
      <c r="T546" s="215"/>
      <c r="AT546" s="216" t="s">
        <v>142</v>
      </c>
      <c r="AU546" s="216" t="s">
        <v>85</v>
      </c>
      <c r="AV546" s="14" t="s">
        <v>137</v>
      </c>
      <c r="AW546" s="14" t="s">
        <v>36</v>
      </c>
      <c r="AX546" s="14" t="s">
        <v>83</v>
      </c>
      <c r="AY546" s="216" t="s">
        <v>130</v>
      </c>
    </row>
    <row r="547" spans="1:65" s="2" customFormat="1" ht="24.2" customHeight="1">
      <c r="A547" s="36"/>
      <c r="B547" s="37"/>
      <c r="C547" s="175" t="s">
        <v>690</v>
      </c>
      <c r="D547" s="175" t="s">
        <v>132</v>
      </c>
      <c r="E547" s="176" t="s">
        <v>691</v>
      </c>
      <c r="F547" s="177" t="s">
        <v>692</v>
      </c>
      <c r="G547" s="178" t="s">
        <v>135</v>
      </c>
      <c r="H547" s="179">
        <v>31.5</v>
      </c>
      <c r="I547" s="180"/>
      <c r="J547" s="181">
        <f>ROUND(I547*H547,2)</f>
        <v>0</v>
      </c>
      <c r="K547" s="177" t="s">
        <v>136</v>
      </c>
      <c r="L547" s="41"/>
      <c r="M547" s="182" t="s">
        <v>19</v>
      </c>
      <c r="N547" s="183" t="s">
        <v>46</v>
      </c>
      <c r="O547" s="66"/>
      <c r="P547" s="184">
        <f>O547*H547</f>
        <v>0</v>
      </c>
      <c r="Q547" s="184">
        <v>7.8159999999999993E-2</v>
      </c>
      <c r="R547" s="184">
        <f>Q547*H547</f>
        <v>2.46204</v>
      </c>
      <c r="S547" s="184">
        <v>0</v>
      </c>
      <c r="T547" s="185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6" t="s">
        <v>137</v>
      </c>
      <c r="AT547" s="186" t="s">
        <v>132</v>
      </c>
      <c r="AU547" s="186" t="s">
        <v>85</v>
      </c>
      <c r="AY547" s="19" t="s">
        <v>130</v>
      </c>
      <c r="BE547" s="187">
        <f>IF(N547="základní",J547,0)</f>
        <v>0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19" t="s">
        <v>83</v>
      </c>
      <c r="BK547" s="187">
        <f>ROUND(I547*H547,2)</f>
        <v>0</v>
      </c>
      <c r="BL547" s="19" t="s">
        <v>137</v>
      </c>
      <c r="BM547" s="186" t="s">
        <v>693</v>
      </c>
    </row>
    <row r="548" spans="1:65" s="2" customFormat="1" ht="11.25">
      <c r="A548" s="36"/>
      <c r="B548" s="37"/>
      <c r="C548" s="38"/>
      <c r="D548" s="188" t="s">
        <v>138</v>
      </c>
      <c r="E548" s="38"/>
      <c r="F548" s="189" t="s">
        <v>694</v>
      </c>
      <c r="G548" s="38"/>
      <c r="H548" s="38"/>
      <c r="I548" s="190"/>
      <c r="J548" s="38"/>
      <c r="K548" s="38"/>
      <c r="L548" s="41"/>
      <c r="M548" s="191"/>
      <c r="N548" s="192"/>
      <c r="O548" s="66"/>
      <c r="P548" s="66"/>
      <c r="Q548" s="66"/>
      <c r="R548" s="66"/>
      <c r="S548" s="66"/>
      <c r="T548" s="67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T548" s="19" t="s">
        <v>138</v>
      </c>
      <c r="AU548" s="19" t="s">
        <v>85</v>
      </c>
    </row>
    <row r="549" spans="1:65" s="15" customFormat="1" ht="11.25">
      <c r="B549" s="217"/>
      <c r="C549" s="218"/>
      <c r="D549" s="193" t="s">
        <v>142</v>
      </c>
      <c r="E549" s="219" t="s">
        <v>19</v>
      </c>
      <c r="F549" s="220" t="s">
        <v>695</v>
      </c>
      <c r="G549" s="218"/>
      <c r="H549" s="219" t="s">
        <v>19</v>
      </c>
      <c r="I549" s="221"/>
      <c r="J549" s="218"/>
      <c r="K549" s="218"/>
      <c r="L549" s="222"/>
      <c r="M549" s="223"/>
      <c r="N549" s="224"/>
      <c r="O549" s="224"/>
      <c r="P549" s="224"/>
      <c r="Q549" s="224"/>
      <c r="R549" s="224"/>
      <c r="S549" s="224"/>
      <c r="T549" s="225"/>
      <c r="AT549" s="226" t="s">
        <v>142</v>
      </c>
      <c r="AU549" s="226" t="s">
        <v>85</v>
      </c>
      <c r="AV549" s="15" t="s">
        <v>83</v>
      </c>
      <c r="AW549" s="15" t="s">
        <v>36</v>
      </c>
      <c r="AX549" s="15" t="s">
        <v>75</v>
      </c>
      <c r="AY549" s="226" t="s">
        <v>130</v>
      </c>
    </row>
    <row r="550" spans="1:65" s="13" customFormat="1" ht="11.25">
      <c r="B550" s="195"/>
      <c r="C550" s="196"/>
      <c r="D550" s="193" t="s">
        <v>142</v>
      </c>
      <c r="E550" s="197" t="s">
        <v>19</v>
      </c>
      <c r="F550" s="198" t="s">
        <v>684</v>
      </c>
      <c r="G550" s="196"/>
      <c r="H550" s="199">
        <v>31.5</v>
      </c>
      <c r="I550" s="200"/>
      <c r="J550" s="196"/>
      <c r="K550" s="196"/>
      <c r="L550" s="201"/>
      <c r="M550" s="202"/>
      <c r="N550" s="203"/>
      <c r="O550" s="203"/>
      <c r="P550" s="203"/>
      <c r="Q550" s="203"/>
      <c r="R550" s="203"/>
      <c r="S550" s="203"/>
      <c r="T550" s="204"/>
      <c r="AT550" s="205" t="s">
        <v>142</v>
      </c>
      <c r="AU550" s="205" t="s">
        <v>85</v>
      </c>
      <c r="AV550" s="13" t="s">
        <v>85</v>
      </c>
      <c r="AW550" s="13" t="s">
        <v>36</v>
      </c>
      <c r="AX550" s="13" t="s">
        <v>75</v>
      </c>
      <c r="AY550" s="205" t="s">
        <v>130</v>
      </c>
    </row>
    <row r="551" spans="1:65" s="14" customFormat="1" ht="11.25">
      <c r="B551" s="206"/>
      <c r="C551" s="207"/>
      <c r="D551" s="193" t="s">
        <v>142</v>
      </c>
      <c r="E551" s="208" t="s">
        <v>19</v>
      </c>
      <c r="F551" s="209" t="s">
        <v>186</v>
      </c>
      <c r="G551" s="207"/>
      <c r="H551" s="210">
        <v>31.5</v>
      </c>
      <c r="I551" s="211"/>
      <c r="J551" s="207"/>
      <c r="K551" s="207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142</v>
      </c>
      <c r="AU551" s="216" t="s">
        <v>85</v>
      </c>
      <c r="AV551" s="14" t="s">
        <v>137</v>
      </c>
      <c r="AW551" s="14" t="s">
        <v>36</v>
      </c>
      <c r="AX551" s="14" t="s">
        <v>83</v>
      </c>
      <c r="AY551" s="216" t="s">
        <v>130</v>
      </c>
    </row>
    <row r="552" spans="1:65" s="2" customFormat="1" ht="16.5" customHeight="1">
      <c r="A552" s="36"/>
      <c r="B552" s="37"/>
      <c r="C552" s="175" t="s">
        <v>490</v>
      </c>
      <c r="D552" s="175" t="s">
        <v>132</v>
      </c>
      <c r="E552" s="176" t="s">
        <v>696</v>
      </c>
      <c r="F552" s="177" t="s">
        <v>697</v>
      </c>
      <c r="G552" s="178" t="s">
        <v>347</v>
      </c>
      <c r="H552" s="179">
        <v>52</v>
      </c>
      <c r="I552" s="180"/>
      <c r="J552" s="181">
        <f>ROUND(I552*H552,2)</f>
        <v>0</v>
      </c>
      <c r="K552" s="177" t="s">
        <v>19</v>
      </c>
      <c r="L552" s="41"/>
      <c r="M552" s="182" t="s">
        <v>19</v>
      </c>
      <c r="N552" s="183" t="s">
        <v>46</v>
      </c>
      <c r="O552" s="66"/>
      <c r="P552" s="184">
        <f>O552*H552</f>
        <v>0</v>
      </c>
      <c r="Q552" s="184">
        <v>0</v>
      </c>
      <c r="R552" s="184">
        <f>Q552*H552</f>
        <v>0</v>
      </c>
      <c r="S552" s="184">
        <v>0</v>
      </c>
      <c r="T552" s="185">
        <f>S552*H552</f>
        <v>0</v>
      </c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R552" s="186" t="s">
        <v>137</v>
      </c>
      <c r="AT552" s="186" t="s">
        <v>132</v>
      </c>
      <c r="AU552" s="186" t="s">
        <v>85</v>
      </c>
      <c r="AY552" s="19" t="s">
        <v>130</v>
      </c>
      <c r="BE552" s="187">
        <f>IF(N552="základní",J552,0)</f>
        <v>0</v>
      </c>
      <c r="BF552" s="187">
        <f>IF(N552="snížená",J552,0)</f>
        <v>0</v>
      </c>
      <c r="BG552" s="187">
        <f>IF(N552="zákl. přenesená",J552,0)</f>
        <v>0</v>
      </c>
      <c r="BH552" s="187">
        <f>IF(N552="sníž. přenesená",J552,0)</f>
        <v>0</v>
      </c>
      <c r="BI552" s="187">
        <f>IF(N552="nulová",J552,0)</f>
        <v>0</v>
      </c>
      <c r="BJ552" s="19" t="s">
        <v>83</v>
      </c>
      <c r="BK552" s="187">
        <f>ROUND(I552*H552,2)</f>
        <v>0</v>
      </c>
      <c r="BL552" s="19" t="s">
        <v>137</v>
      </c>
      <c r="BM552" s="186" t="s">
        <v>698</v>
      </c>
    </row>
    <row r="553" spans="1:65" s="15" customFormat="1" ht="11.25">
      <c r="B553" s="217"/>
      <c r="C553" s="218"/>
      <c r="D553" s="193" t="s">
        <v>142</v>
      </c>
      <c r="E553" s="219" t="s">
        <v>19</v>
      </c>
      <c r="F553" s="220" t="s">
        <v>699</v>
      </c>
      <c r="G553" s="218"/>
      <c r="H553" s="219" t="s">
        <v>19</v>
      </c>
      <c r="I553" s="221"/>
      <c r="J553" s="218"/>
      <c r="K553" s="218"/>
      <c r="L553" s="222"/>
      <c r="M553" s="223"/>
      <c r="N553" s="224"/>
      <c r="O553" s="224"/>
      <c r="P553" s="224"/>
      <c r="Q553" s="224"/>
      <c r="R553" s="224"/>
      <c r="S553" s="224"/>
      <c r="T553" s="225"/>
      <c r="AT553" s="226" t="s">
        <v>142</v>
      </c>
      <c r="AU553" s="226" t="s">
        <v>85</v>
      </c>
      <c r="AV553" s="15" t="s">
        <v>83</v>
      </c>
      <c r="AW553" s="15" t="s">
        <v>36</v>
      </c>
      <c r="AX553" s="15" t="s">
        <v>75</v>
      </c>
      <c r="AY553" s="226" t="s">
        <v>130</v>
      </c>
    </row>
    <row r="554" spans="1:65" s="13" customFormat="1" ht="11.25">
      <c r="B554" s="195"/>
      <c r="C554" s="196"/>
      <c r="D554" s="193" t="s">
        <v>142</v>
      </c>
      <c r="E554" s="197" t="s">
        <v>19</v>
      </c>
      <c r="F554" s="198" t="s">
        <v>700</v>
      </c>
      <c r="G554" s="196"/>
      <c r="H554" s="199">
        <v>26</v>
      </c>
      <c r="I554" s="200"/>
      <c r="J554" s="196"/>
      <c r="K554" s="196"/>
      <c r="L554" s="201"/>
      <c r="M554" s="202"/>
      <c r="N554" s="203"/>
      <c r="O554" s="203"/>
      <c r="P554" s="203"/>
      <c r="Q554" s="203"/>
      <c r="R554" s="203"/>
      <c r="S554" s="203"/>
      <c r="T554" s="204"/>
      <c r="AT554" s="205" t="s">
        <v>142</v>
      </c>
      <c r="AU554" s="205" t="s">
        <v>85</v>
      </c>
      <c r="AV554" s="13" t="s">
        <v>85</v>
      </c>
      <c r="AW554" s="13" t="s">
        <v>36</v>
      </c>
      <c r="AX554" s="13" t="s">
        <v>75</v>
      </c>
      <c r="AY554" s="205" t="s">
        <v>130</v>
      </c>
    </row>
    <row r="555" spans="1:65" s="15" customFormat="1" ht="11.25">
      <c r="B555" s="217"/>
      <c r="C555" s="218"/>
      <c r="D555" s="193" t="s">
        <v>142</v>
      </c>
      <c r="E555" s="219" t="s">
        <v>19</v>
      </c>
      <c r="F555" s="220" t="s">
        <v>701</v>
      </c>
      <c r="G555" s="218"/>
      <c r="H555" s="219" t="s">
        <v>19</v>
      </c>
      <c r="I555" s="221"/>
      <c r="J555" s="218"/>
      <c r="K555" s="218"/>
      <c r="L555" s="222"/>
      <c r="M555" s="223"/>
      <c r="N555" s="224"/>
      <c r="O555" s="224"/>
      <c r="P555" s="224"/>
      <c r="Q555" s="224"/>
      <c r="R555" s="224"/>
      <c r="S555" s="224"/>
      <c r="T555" s="225"/>
      <c r="AT555" s="226" t="s">
        <v>142</v>
      </c>
      <c r="AU555" s="226" t="s">
        <v>85</v>
      </c>
      <c r="AV555" s="15" t="s">
        <v>83</v>
      </c>
      <c r="AW555" s="15" t="s">
        <v>36</v>
      </c>
      <c r="AX555" s="15" t="s">
        <v>75</v>
      </c>
      <c r="AY555" s="226" t="s">
        <v>130</v>
      </c>
    </row>
    <row r="556" spans="1:65" s="13" customFormat="1" ht="11.25">
      <c r="B556" s="195"/>
      <c r="C556" s="196"/>
      <c r="D556" s="193" t="s">
        <v>142</v>
      </c>
      <c r="E556" s="197" t="s">
        <v>19</v>
      </c>
      <c r="F556" s="198" t="s">
        <v>700</v>
      </c>
      <c r="G556" s="196"/>
      <c r="H556" s="199">
        <v>26</v>
      </c>
      <c r="I556" s="200"/>
      <c r="J556" s="196"/>
      <c r="K556" s="196"/>
      <c r="L556" s="201"/>
      <c r="M556" s="202"/>
      <c r="N556" s="203"/>
      <c r="O556" s="203"/>
      <c r="P556" s="203"/>
      <c r="Q556" s="203"/>
      <c r="R556" s="203"/>
      <c r="S556" s="203"/>
      <c r="T556" s="204"/>
      <c r="AT556" s="205" t="s">
        <v>142</v>
      </c>
      <c r="AU556" s="205" t="s">
        <v>85</v>
      </c>
      <c r="AV556" s="13" t="s">
        <v>85</v>
      </c>
      <c r="AW556" s="13" t="s">
        <v>36</v>
      </c>
      <c r="AX556" s="13" t="s">
        <v>75</v>
      </c>
      <c r="AY556" s="205" t="s">
        <v>130</v>
      </c>
    </row>
    <row r="557" spans="1:65" s="14" customFormat="1" ht="11.25">
      <c r="B557" s="206"/>
      <c r="C557" s="207"/>
      <c r="D557" s="193" t="s">
        <v>142</v>
      </c>
      <c r="E557" s="208" t="s">
        <v>19</v>
      </c>
      <c r="F557" s="209" t="s">
        <v>186</v>
      </c>
      <c r="G557" s="207"/>
      <c r="H557" s="210">
        <v>52</v>
      </c>
      <c r="I557" s="211"/>
      <c r="J557" s="207"/>
      <c r="K557" s="207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142</v>
      </c>
      <c r="AU557" s="216" t="s">
        <v>85</v>
      </c>
      <c r="AV557" s="14" t="s">
        <v>137</v>
      </c>
      <c r="AW557" s="14" t="s">
        <v>36</v>
      </c>
      <c r="AX557" s="14" t="s">
        <v>83</v>
      </c>
      <c r="AY557" s="216" t="s">
        <v>130</v>
      </c>
    </row>
    <row r="558" spans="1:65" s="2" customFormat="1" ht="21.75" customHeight="1">
      <c r="A558" s="36"/>
      <c r="B558" s="37"/>
      <c r="C558" s="175" t="s">
        <v>702</v>
      </c>
      <c r="D558" s="175" t="s">
        <v>132</v>
      </c>
      <c r="E558" s="176" t="s">
        <v>703</v>
      </c>
      <c r="F558" s="177" t="s">
        <v>704</v>
      </c>
      <c r="G558" s="178" t="s">
        <v>347</v>
      </c>
      <c r="H558" s="179">
        <v>188</v>
      </c>
      <c r="I558" s="180"/>
      <c r="J558" s="181">
        <f>ROUND(I558*H558,2)</f>
        <v>0</v>
      </c>
      <c r="K558" s="177" t="s">
        <v>19</v>
      </c>
      <c r="L558" s="41"/>
      <c r="M558" s="182" t="s">
        <v>19</v>
      </c>
      <c r="N558" s="183" t="s">
        <v>46</v>
      </c>
      <c r="O558" s="66"/>
      <c r="P558" s="184">
        <f>O558*H558</f>
        <v>0</v>
      </c>
      <c r="Q558" s="184">
        <v>0</v>
      </c>
      <c r="R558" s="184">
        <f>Q558*H558</f>
        <v>0</v>
      </c>
      <c r="S558" s="184">
        <v>0</v>
      </c>
      <c r="T558" s="185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86" t="s">
        <v>137</v>
      </c>
      <c r="AT558" s="186" t="s">
        <v>132</v>
      </c>
      <c r="AU558" s="186" t="s">
        <v>85</v>
      </c>
      <c r="AY558" s="19" t="s">
        <v>130</v>
      </c>
      <c r="BE558" s="187">
        <f>IF(N558="základní",J558,0)</f>
        <v>0</v>
      </c>
      <c r="BF558" s="187">
        <f>IF(N558="snížená",J558,0)</f>
        <v>0</v>
      </c>
      <c r="BG558" s="187">
        <f>IF(N558="zákl. přenesená",J558,0)</f>
        <v>0</v>
      </c>
      <c r="BH558" s="187">
        <f>IF(N558="sníž. přenesená",J558,0)</f>
        <v>0</v>
      </c>
      <c r="BI558" s="187">
        <f>IF(N558="nulová",J558,0)</f>
        <v>0</v>
      </c>
      <c r="BJ558" s="19" t="s">
        <v>83</v>
      </c>
      <c r="BK558" s="187">
        <f>ROUND(I558*H558,2)</f>
        <v>0</v>
      </c>
      <c r="BL558" s="19" t="s">
        <v>137</v>
      </c>
      <c r="BM558" s="186" t="s">
        <v>705</v>
      </c>
    </row>
    <row r="559" spans="1:65" s="15" customFormat="1" ht="11.25">
      <c r="B559" s="217"/>
      <c r="C559" s="218"/>
      <c r="D559" s="193" t="s">
        <v>142</v>
      </c>
      <c r="E559" s="219" t="s">
        <v>19</v>
      </c>
      <c r="F559" s="220" t="s">
        <v>706</v>
      </c>
      <c r="G559" s="218"/>
      <c r="H559" s="219" t="s">
        <v>19</v>
      </c>
      <c r="I559" s="221"/>
      <c r="J559" s="218"/>
      <c r="K559" s="218"/>
      <c r="L559" s="222"/>
      <c r="M559" s="223"/>
      <c r="N559" s="224"/>
      <c r="O559" s="224"/>
      <c r="P559" s="224"/>
      <c r="Q559" s="224"/>
      <c r="R559" s="224"/>
      <c r="S559" s="224"/>
      <c r="T559" s="225"/>
      <c r="AT559" s="226" t="s">
        <v>142</v>
      </c>
      <c r="AU559" s="226" t="s">
        <v>85</v>
      </c>
      <c r="AV559" s="15" t="s">
        <v>83</v>
      </c>
      <c r="AW559" s="15" t="s">
        <v>36</v>
      </c>
      <c r="AX559" s="15" t="s">
        <v>75</v>
      </c>
      <c r="AY559" s="226" t="s">
        <v>130</v>
      </c>
    </row>
    <row r="560" spans="1:65" s="15" customFormat="1" ht="11.25">
      <c r="B560" s="217"/>
      <c r="C560" s="218"/>
      <c r="D560" s="193" t="s">
        <v>142</v>
      </c>
      <c r="E560" s="219" t="s">
        <v>19</v>
      </c>
      <c r="F560" s="220" t="s">
        <v>707</v>
      </c>
      <c r="G560" s="218"/>
      <c r="H560" s="219" t="s">
        <v>19</v>
      </c>
      <c r="I560" s="221"/>
      <c r="J560" s="218"/>
      <c r="K560" s="218"/>
      <c r="L560" s="222"/>
      <c r="M560" s="223"/>
      <c r="N560" s="224"/>
      <c r="O560" s="224"/>
      <c r="P560" s="224"/>
      <c r="Q560" s="224"/>
      <c r="R560" s="224"/>
      <c r="S560" s="224"/>
      <c r="T560" s="225"/>
      <c r="AT560" s="226" t="s">
        <v>142</v>
      </c>
      <c r="AU560" s="226" t="s">
        <v>85</v>
      </c>
      <c r="AV560" s="15" t="s">
        <v>83</v>
      </c>
      <c r="AW560" s="15" t="s">
        <v>36</v>
      </c>
      <c r="AX560" s="15" t="s">
        <v>75</v>
      </c>
      <c r="AY560" s="226" t="s">
        <v>130</v>
      </c>
    </row>
    <row r="561" spans="1:65" s="13" customFormat="1" ht="11.25">
      <c r="B561" s="195"/>
      <c r="C561" s="196"/>
      <c r="D561" s="193" t="s">
        <v>142</v>
      </c>
      <c r="E561" s="197" t="s">
        <v>19</v>
      </c>
      <c r="F561" s="198" t="s">
        <v>708</v>
      </c>
      <c r="G561" s="196"/>
      <c r="H561" s="199">
        <v>188</v>
      </c>
      <c r="I561" s="200"/>
      <c r="J561" s="196"/>
      <c r="K561" s="196"/>
      <c r="L561" s="201"/>
      <c r="M561" s="202"/>
      <c r="N561" s="203"/>
      <c r="O561" s="203"/>
      <c r="P561" s="203"/>
      <c r="Q561" s="203"/>
      <c r="R561" s="203"/>
      <c r="S561" s="203"/>
      <c r="T561" s="204"/>
      <c r="AT561" s="205" t="s">
        <v>142</v>
      </c>
      <c r="AU561" s="205" t="s">
        <v>85</v>
      </c>
      <c r="AV561" s="13" t="s">
        <v>85</v>
      </c>
      <c r="AW561" s="13" t="s">
        <v>36</v>
      </c>
      <c r="AX561" s="13" t="s">
        <v>75</v>
      </c>
      <c r="AY561" s="205" t="s">
        <v>130</v>
      </c>
    </row>
    <row r="562" spans="1:65" s="14" customFormat="1" ht="11.25">
      <c r="B562" s="206"/>
      <c r="C562" s="207"/>
      <c r="D562" s="193" t="s">
        <v>142</v>
      </c>
      <c r="E562" s="208" t="s">
        <v>19</v>
      </c>
      <c r="F562" s="209" t="s">
        <v>145</v>
      </c>
      <c r="G562" s="207"/>
      <c r="H562" s="210">
        <v>188</v>
      </c>
      <c r="I562" s="211"/>
      <c r="J562" s="207"/>
      <c r="K562" s="207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142</v>
      </c>
      <c r="AU562" s="216" t="s">
        <v>85</v>
      </c>
      <c r="AV562" s="14" t="s">
        <v>137</v>
      </c>
      <c r="AW562" s="14" t="s">
        <v>36</v>
      </c>
      <c r="AX562" s="14" t="s">
        <v>83</v>
      </c>
      <c r="AY562" s="216" t="s">
        <v>130</v>
      </c>
    </row>
    <row r="563" spans="1:65" s="2" customFormat="1" ht="16.5" customHeight="1">
      <c r="A563" s="36"/>
      <c r="B563" s="37"/>
      <c r="C563" s="175" t="s">
        <v>498</v>
      </c>
      <c r="D563" s="175" t="s">
        <v>132</v>
      </c>
      <c r="E563" s="176" t="s">
        <v>709</v>
      </c>
      <c r="F563" s="177" t="s">
        <v>710</v>
      </c>
      <c r="G563" s="178" t="s">
        <v>168</v>
      </c>
      <c r="H563" s="179">
        <v>1.5</v>
      </c>
      <c r="I563" s="180"/>
      <c r="J563" s="181">
        <f>ROUND(I563*H563,2)</f>
        <v>0</v>
      </c>
      <c r="K563" s="177" t="s">
        <v>136</v>
      </c>
      <c r="L563" s="41"/>
      <c r="M563" s="182" t="s">
        <v>19</v>
      </c>
      <c r="N563" s="183" t="s">
        <v>46</v>
      </c>
      <c r="O563" s="66"/>
      <c r="P563" s="184">
        <f>O563*H563</f>
        <v>0</v>
      </c>
      <c r="Q563" s="184">
        <v>2.5880000000000001</v>
      </c>
      <c r="R563" s="184">
        <f>Q563*H563</f>
        <v>3.8820000000000001</v>
      </c>
      <c r="S563" s="184">
        <v>1.95</v>
      </c>
      <c r="T563" s="185">
        <f>S563*H563</f>
        <v>2.9249999999999998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86" t="s">
        <v>137</v>
      </c>
      <c r="AT563" s="186" t="s">
        <v>132</v>
      </c>
      <c r="AU563" s="186" t="s">
        <v>85</v>
      </c>
      <c r="AY563" s="19" t="s">
        <v>130</v>
      </c>
      <c r="BE563" s="187">
        <f>IF(N563="základní",J563,0)</f>
        <v>0</v>
      </c>
      <c r="BF563" s="187">
        <f>IF(N563="snížená",J563,0)</f>
        <v>0</v>
      </c>
      <c r="BG563" s="187">
        <f>IF(N563="zákl. přenesená",J563,0)</f>
        <v>0</v>
      </c>
      <c r="BH563" s="187">
        <f>IF(N563="sníž. přenesená",J563,0)</f>
        <v>0</v>
      </c>
      <c r="BI563" s="187">
        <f>IF(N563="nulová",J563,0)</f>
        <v>0</v>
      </c>
      <c r="BJ563" s="19" t="s">
        <v>83</v>
      </c>
      <c r="BK563" s="187">
        <f>ROUND(I563*H563,2)</f>
        <v>0</v>
      </c>
      <c r="BL563" s="19" t="s">
        <v>137</v>
      </c>
      <c r="BM563" s="186" t="s">
        <v>711</v>
      </c>
    </row>
    <row r="564" spans="1:65" s="2" customFormat="1" ht="11.25">
      <c r="A564" s="36"/>
      <c r="B564" s="37"/>
      <c r="C564" s="38"/>
      <c r="D564" s="188" t="s">
        <v>138</v>
      </c>
      <c r="E564" s="38"/>
      <c r="F564" s="189" t="s">
        <v>712</v>
      </c>
      <c r="G564" s="38"/>
      <c r="H564" s="38"/>
      <c r="I564" s="190"/>
      <c r="J564" s="38"/>
      <c r="K564" s="38"/>
      <c r="L564" s="41"/>
      <c r="M564" s="191"/>
      <c r="N564" s="192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138</v>
      </c>
      <c r="AU564" s="19" t="s">
        <v>85</v>
      </c>
    </row>
    <row r="565" spans="1:65" s="15" customFormat="1" ht="11.25">
      <c r="B565" s="217"/>
      <c r="C565" s="218"/>
      <c r="D565" s="193" t="s">
        <v>142</v>
      </c>
      <c r="E565" s="219" t="s">
        <v>19</v>
      </c>
      <c r="F565" s="220" t="s">
        <v>273</v>
      </c>
      <c r="G565" s="218"/>
      <c r="H565" s="219" t="s">
        <v>19</v>
      </c>
      <c r="I565" s="221"/>
      <c r="J565" s="218"/>
      <c r="K565" s="218"/>
      <c r="L565" s="222"/>
      <c r="M565" s="223"/>
      <c r="N565" s="224"/>
      <c r="O565" s="224"/>
      <c r="P565" s="224"/>
      <c r="Q565" s="224"/>
      <c r="R565" s="224"/>
      <c r="S565" s="224"/>
      <c r="T565" s="225"/>
      <c r="AT565" s="226" t="s">
        <v>142</v>
      </c>
      <c r="AU565" s="226" t="s">
        <v>85</v>
      </c>
      <c r="AV565" s="15" t="s">
        <v>83</v>
      </c>
      <c r="AW565" s="15" t="s">
        <v>36</v>
      </c>
      <c r="AX565" s="15" t="s">
        <v>75</v>
      </c>
      <c r="AY565" s="226" t="s">
        <v>130</v>
      </c>
    </row>
    <row r="566" spans="1:65" s="15" customFormat="1" ht="11.25">
      <c r="B566" s="217"/>
      <c r="C566" s="218"/>
      <c r="D566" s="193" t="s">
        <v>142</v>
      </c>
      <c r="E566" s="219" t="s">
        <v>19</v>
      </c>
      <c r="F566" s="220" t="s">
        <v>713</v>
      </c>
      <c r="G566" s="218"/>
      <c r="H566" s="219" t="s">
        <v>19</v>
      </c>
      <c r="I566" s="221"/>
      <c r="J566" s="218"/>
      <c r="K566" s="218"/>
      <c r="L566" s="222"/>
      <c r="M566" s="223"/>
      <c r="N566" s="224"/>
      <c r="O566" s="224"/>
      <c r="P566" s="224"/>
      <c r="Q566" s="224"/>
      <c r="R566" s="224"/>
      <c r="S566" s="224"/>
      <c r="T566" s="225"/>
      <c r="AT566" s="226" t="s">
        <v>142</v>
      </c>
      <c r="AU566" s="226" t="s">
        <v>85</v>
      </c>
      <c r="AV566" s="15" t="s">
        <v>83</v>
      </c>
      <c r="AW566" s="15" t="s">
        <v>36</v>
      </c>
      <c r="AX566" s="15" t="s">
        <v>75</v>
      </c>
      <c r="AY566" s="226" t="s">
        <v>130</v>
      </c>
    </row>
    <row r="567" spans="1:65" s="13" customFormat="1" ht="11.25">
      <c r="B567" s="195"/>
      <c r="C567" s="196"/>
      <c r="D567" s="193" t="s">
        <v>142</v>
      </c>
      <c r="E567" s="197" t="s">
        <v>19</v>
      </c>
      <c r="F567" s="198" t="s">
        <v>714</v>
      </c>
      <c r="G567" s="196"/>
      <c r="H567" s="199">
        <v>1.5</v>
      </c>
      <c r="I567" s="200"/>
      <c r="J567" s="196"/>
      <c r="K567" s="196"/>
      <c r="L567" s="201"/>
      <c r="M567" s="202"/>
      <c r="N567" s="203"/>
      <c r="O567" s="203"/>
      <c r="P567" s="203"/>
      <c r="Q567" s="203"/>
      <c r="R567" s="203"/>
      <c r="S567" s="203"/>
      <c r="T567" s="204"/>
      <c r="AT567" s="205" t="s">
        <v>142</v>
      </c>
      <c r="AU567" s="205" t="s">
        <v>85</v>
      </c>
      <c r="AV567" s="13" t="s">
        <v>85</v>
      </c>
      <c r="AW567" s="13" t="s">
        <v>36</v>
      </c>
      <c r="AX567" s="13" t="s">
        <v>75</v>
      </c>
      <c r="AY567" s="205" t="s">
        <v>130</v>
      </c>
    </row>
    <row r="568" spans="1:65" s="14" customFormat="1" ht="11.25">
      <c r="B568" s="206"/>
      <c r="C568" s="207"/>
      <c r="D568" s="193" t="s">
        <v>142</v>
      </c>
      <c r="E568" s="208" t="s">
        <v>19</v>
      </c>
      <c r="F568" s="209" t="s">
        <v>145</v>
      </c>
      <c r="G568" s="207"/>
      <c r="H568" s="210">
        <v>1.5</v>
      </c>
      <c r="I568" s="211"/>
      <c r="J568" s="207"/>
      <c r="K568" s="207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142</v>
      </c>
      <c r="AU568" s="216" t="s">
        <v>85</v>
      </c>
      <c r="AV568" s="14" t="s">
        <v>137</v>
      </c>
      <c r="AW568" s="14" t="s">
        <v>36</v>
      </c>
      <c r="AX568" s="14" t="s">
        <v>83</v>
      </c>
      <c r="AY568" s="216" t="s">
        <v>130</v>
      </c>
    </row>
    <row r="569" spans="1:65" s="12" customFormat="1" ht="22.9" customHeight="1">
      <c r="B569" s="159"/>
      <c r="C569" s="160"/>
      <c r="D569" s="161" t="s">
        <v>74</v>
      </c>
      <c r="E569" s="173" t="s">
        <v>715</v>
      </c>
      <c r="F569" s="173" t="s">
        <v>716</v>
      </c>
      <c r="G569" s="160"/>
      <c r="H569" s="160"/>
      <c r="I569" s="163"/>
      <c r="J569" s="174">
        <f>BK569</f>
        <v>0</v>
      </c>
      <c r="K569" s="160"/>
      <c r="L569" s="165"/>
      <c r="M569" s="166"/>
      <c r="N569" s="167"/>
      <c r="O569" s="167"/>
      <c r="P569" s="168">
        <f>SUM(P570:P597)</f>
        <v>0</v>
      </c>
      <c r="Q569" s="167"/>
      <c r="R569" s="168">
        <f>SUM(R570:R597)</f>
        <v>0</v>
      </c>
      <c r="S569" s="167"/>
      <c r="T569" s="169">
        <f>SUM(T570:T597)</f>
        <v>0</v>
      </c>
      <c r="AR569" s="170" t="s">
        <v>83</v>
      </c>
      <c r="AT569" s="171" t="s">
        <v>74</v>
      </c>
      <c r="AU569" s="171" t="s">
        <v>83</v>
      </c>
      <c r="AY569" s="170" t="s">
        <v>130</v>
      </c>
      <c r="BK569" s="172">
        <f>SUM(BK570:BK597)</f>
        <v>0</v>
      </c>
    </row>
    <row r="570" spans="1:65" s="2" customFormat="1" ht="21.75" customHeight="1">
      <c r="A570" s="36"/>
      <c r="B570" s="37"/>
      <c r="C570" s="175" t="s">
        <v>717</v>
      </c>
      <c r="D570" s="175" t="s">
        <v>132</v>
      </c>
      <c r="E570" s="176" t="s">
        <v>718</v>
      </c>
      <c r="F570" s="177" t="s">
        <v>719</v>
      </c>
      <c r="G570" s="178" t="s">
        <v>214</v>
      </c>
      <c r="H570" s="179">
        <v>118.733</v>
      </c>
      <c r="I570" s="180"/>
      <c r="J570" s="181">
        <f>ROUND(I570*H570,2)</f>
        <v>0</v>
      </c>
      <c r="K570" s="177" t="s">
        <v>136</v>
      </c>
      <c r="L570" s="41"/>
      <c r="M570" s="182" t="s">
        <v>19</v>
      </c>
      <c r="N570" s="183" t="s">
        <v>46</v>
      </c>
      <c r="O570" s="66"/>
      <c r="P570" s="184">
        <f>O570*H570</f>
        <v>0</v>
      </c>
      <c r="Q570" s="184">
        <v>0</v>
      </c>
      <c r="R570" s="184">
        <f>Q570*H570</f>
        <v>0</v>
      </c>
      <c r="S570" s="184">
        <v>0</v>
      </c>
      <c r="T570" s="185">
        <f>S570*H570</f>
        <v>0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186" t="s">
        <v>137</v>
      </c>
      <c r="AT570" s="186" t="s">
        <v>132</v>
      </c>
      <c r="AU570" s="186" t="s">
        <v>85</v>
      </c>
      <c r="AY570" s="19" t="s">
        <v>130</v>
      </c>
      <c r="BE570" s="187">
        <f>IF(N570="základní",J570,0)</f>
        <v>0</v>
      </c>
      <c r="BF570" s="187">
        <f>IF(N570="snížená",J570,0)</f>
        <v>0</v>
      </c>
      <c r="BG570" s="187">
        <f>IF(N570="zákl. přenesená",J570,0)</f>
        <v>0</v>
      </c>
      <c r="BH570" s="187">
        <f>IF(N570="sníž. přenesená",J570,0)</f>
        <v>0</v>
      </c>
      <c r="BI570" s="187">
        <f>IF(N570="nulová",J570,0)</f>
        <v>0</v>
      </c>
      <c r="BJ570" s="19" t="s">
        <v>83</v>
      </c>
      <c r="BK570" s="187">
        <f>ROUND(I570*H570,2)</f>
        <v>0</v>
      </c>
      <c r="BL570" s="19" t="s">
        <v>137</v>
      </c>
      <c r="BM570" s="186" t="s">
        <v>720</v>
      </c>
    </row>
    <row r="571" spans="1:65" s="2" customFormat="1" ht="11.25">
      <c r="A571" s="36"/>
      <c r="B571" s="37"/>
      <c r="C571" s="38"/>
      <c r="D571" s="188" t="s">
        <v>138</v>
      </c>
      <c r="E571" s="38"/>
      <c r="F571" s="189" t="s">
        <v>721</v>
      </c>
      <c r="G571" s="38"/>
      <c r="H571" s="38"/>
      <c r="I571" s="190"/>
      <c r="J571" s="38"/>
      <c r="K571" s="38"/>
      <c r="L571" s="41"/>
      <c r="M571" s="191"/>
      <c r="N571" s="192"/>
      <c r="O571" s="66"/>
      <c r="P571" s="66"/>
      <c r="Q571" s="66"/>
      <c r="R571" s="66"/>
      <c r="S571" s="66"/>
      <c r="T571" s="67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T571" s="19" t="s">
        <v>138</v>
      </c>
      <c r="AU571" s="19" t="s">
        <v>85</v>
      </c>
    </row>
    <row r="572" spans="1:65" s="2" customFormat="1" ht="24.2" customHeight="1">
      <c r="A572" s="36"/>
      <c r="B572" s="37"/>
      <c r="C572" s="175" t="s">
        <v>506</v>
      </c>
      <c r="D572" s="175" t="s">
        <v>132</v>
      </c>
      <c r="E572" s="176" t="s">
        <v>722</v>
      </c>
      <c r="F572" s="177" t="s">
        <v>723</v>
      </c>
      <c r="G572" s="178" t="s">
        <v>214</v>
      </c>
      <c r="H572" s="179">
        <v>2255.9270000000001</v>
      </c>
      <c r="I572" s="180"/>
      <c r="J572" s="181">
        <f>ROUND(I572*H572,2)</f>
        <v>0</v>
      </c>
      <c r="K572" s="177" t="s">
        <v>136</v>
      </c>
      <c r="L572" s="41"/>
      <c r="M572" s="182" t="s">
        <v>19</v>
      </c>
      <c r="N572" s="183" t="s">
        <v>46</v>
      </c>
      <c r="O572" s="66"/>
      <c r="P572" s="184">
        <f>O572*H572</f>
        <v>0</v>
      </c>
      <c r="Q572" s="184">
        <v>0</v>
      </c>
      <c r="R572" s="184">
        <f>Q572*H572</f>
        <v>0</v>
      </c>
      <c r="S572" s="184">
        <v>0</v>
      </c>
      <c r="T572" s="185">
        <f>S572*H572</f>
        <v>0</v>
      </c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R572" s="186" t="s">
        <v>137</v>
      </c>
      <c r="AT572" s="186" t="s">
        <v>132</v>
      </c>
      <c r="AU572" s="186" t="s">
        <v>85</v>
      </c>
      <c r="AY572" s="19" t="s">
        <v>130</v>
      </c>
      <c r="BE572" s="187">
        <f>IF(N572="základní",J572,0)</f>
        <v>0</v>
      </c>
      <c r="BF572" s="187">
        <f>IF(N572="snížená",J572,0)</f>
        <v>0</v>
      </c>
      <c r="BG572" s="187">
        <f>IF(N572="zákl. přenesená",J572,0)</f>
        <v>0</v>
      </c>
      <c r="BH572" s="187">
        <f>IF(N572="sníž. přenesená",J572,0)</f>
        <v>0</v>
      </c>
      <c r="BI572" s="187">
        <f>IF(N572="nulová",J572,0)</f>
        <v>0</v>
      </c>
      <c r="BJ572" s="19" t="s">
        <v>83</v>
      </c>
      <c r="BK572" s="187">
        <f>ROUND(I572*H572,2)</f>
        <v>0</v>
      </c>
      <c r="BL572" s="19" t="s">
        <v>137</v>
      </c>
      <c r="BM572" s="186" t="s">
        <v>724</v>
      </c>
    </row>
    <row r="573" spans="1:65" s="2" customFormat="1" ht="11.25">
      <c r="A573" s="36"/>
      <c r="B573" s="37"/>
      <c r="C573" s="38"/>
      <c r="D573" s="188" t="s">
        <v>138</v>
      </c>
      <c r="E573" s="38"/>
      <c r="F573" s="189" t="s">
        <v>725</v>
      </c>
      <c r="G573" s="38"/>
      <c r="H573" s="38"/>
      <c r="I573" s="190"/>
      <c r="J573" s="38"/>
      <c r="K573" s="38"/>
      <c r="L573" s="41"/>
      <c r="M573" s="191"/>
      <c r="N573" s="192"/>
      <c r="O573" s="66"/>
      <c r="P573" s="66"/>
      <c r="Q573" s="66"/>
      <c r="R573" s="66"/>
      <c r="S573" s="66"/>
      <c r="T573" s="67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T573" s="19" t="s">
        <v>138</v>
      </c>
      <c r="AU573" s="19" t="s">
        <v>85</v>
      </c>
    </row>
    <row r="574" spans="1:65" s="13" customFormat="1" ht="11.25">
      <c r="B574" s="195"/>
      <c r="C574" s="196"/>
      <c r="D574" s="193" t="s">
        <v>142</v>
      </c>
      <c r="E574" s="197" t="s">
        <v>19</v>
      </c>
      <c r="F574" s="198" t="s">
        <v>726</v>
      </c>
      <c r="G574" s="196"/>
      <c r="H574" s="199">
        <v>2255.9270000000001</v>
      </c>
      <c r="I574" s="200"/>
      <c r="J574" s="196"/>
      <c r="K574" s="196"/>
      <c r="L574" s="201"/>
      <c r="M574" s="202"/>
      <c r="N574" s="203"/>
      <c r="O574" s="203"/>
      <c r="P574" s="203"/>
      <c r="Q574" s="203"/>
      <c r="R574" s="203"/>
      <c r="S574" s="203"/>
      <c r="T574" s="204"/>
      <c r="AT574" s="205" t="s">
        <v>142</v>
      </c>
      <c r="AU574" s="205" t="s">
        <v>85</v>
      </c>
      <c r="AV574" s="13" t="s">
        <v>85</v>
      </c>
      <c r="AW574" s="13" t="s">
        <v>36</v>
      </c>
      <c r="AX574" s="13" t="s">
        <v>75</v>
      </c>
      <c r="AY574" s="205" t="s">
        <v>130</v>
      </c>
    </row>
    <row r="575" spans="1:65" s="14" customFormat="1" ht="11.25">
      <c r="B575" s="206"/>
      <c r="C575" s="207"/>
      <c r="D575" s="193" t="s">
        <v>142</v>
      </c>
      <c r="E575" s="208" t="s">
        <v>19</v>
      </c>
      <c r="F575" s="209" t="s">
        <v>145</v>
      </c>
      <c r="G575" s="207"/>
      <c r="H575" s="210">
        <v>2255.9270000000001</v>
      </c>
      <c r="I575" s="211"/>
      <c r="J575" s="207"/>
      <c r="K575" s="207"/>
      <c r="L575" s="212"/>
      <c r="M575" s="213"/>
      <c r="N575" s="214"/>
      <c r="O575" s="214"/>
      <c r="P575" s="214"/>
      <c r="Q575" s="214"/>
      <c r="R575" s="214"/>
      <c r="S575" s="214"/>
      <c r="T575" s="215"/>
      <c r="AT575" s="216" t="s">
        <v>142</v>
      </c>
      <c r="AU575" s="216" t="s">
        <v>85</v>
      </c>
      <c r="AV575" s="14" t="s">
        <v>137</v>
      </c>
      <c r="AW575" s="14" t="s">
        <v>36</v>
      </c>
      <c r="AX575" s="14" t="s">
        <v>83</v>
      </c>
      <c r="AY575" s="216" t="s">
        <v>130</v>
      </c>
    </row>
    <row r="576" spans="1:65" s="2" customFormat="1" ht="24.2" customHeight="1">
      <c r="A576" s="36"/>
      <c r="B576" s="37"/>
      <c r="C576" s="175" t="s">
        <v>727</v>
      </c>
      <c r="D576" s="175" t="s">
        <v>132</v>
      </c>
      <c r="E576" s="176" t="s">
        <v>728</v>
      </c>
      <c r="F576" s="177" t="s">
        <v>729</v>
      </c>
      <c r="G576" s="178" t="s">
        <v>214</v>
      </c>
      <c r="H576" s="179">
        <v>19.2</v>
      </c>
      <c r="I576" s="180"/>
      <c r="J576" s="181">
        <f>ROUND(I576*H576,2)</f>
        <v>0</v>
      </c>
      <c r="K576" s="177" t="s">
        <v>136</v>
      </c>
      <c r="L576" s="41"/>
      <c r="M576" s="182" t="s">
        <v>19</v>
      </c>
      <c r="N576" s="183" t="s">
        <v>46</v>
      </c>
      <c r="O576" s="66"/>
      <c r="P576" s="184">
        <f>O576*H576</f>
        <v>0</v>
      </c>
      <c r="Q576" s="184">
        <v>0</v>
      </c>
      <c r="R576" s="184">
        <f>Q576*H576</f>
        <v>0</v>
      </c>
      <c r="S576" s="184">
        <v>0</v>
      </c>
      <c r="T576" s="185">
        <f>S576*H576</f>
        <v>0</v>
      </c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R576" s="186" t="s">
        <v>137</v>
      </c>
      <c r="AT576" s="186" t="s">
        <v>132</v>
      </c>
      <c r="AU576" s="186" t="s">
        <v>85</v>
      </c>
      <c r="AY576" s="19" t="s">
        <v>130</v>
      </c>
      <c r="BE576" s="187">
        <f>IF(N576="základní",J576,0)</f>
        <v>0</v>
      </c>
      <c r="BF576" s="187">
        <f>IF(N576="snížená",J576,0)</f>
        <v>0</v>
      </c>
      <c r="BG576" s="187">
        <f>IF(N576="zákl. přenesená",J576,0)</f>
        <v>0</v>
      </c>
      <c r="BH576" s="187">
        <f>IF(N576="sníž. přenesená",J576,0)</f>
        <v>0</v>
      </c>
      <c r="BI576" s="187">
        <f>IF(N576="nulová",J576,0)</f>
        <v>0</v>
      </c>
      <c r="BJ576" s="19" t="s">
        <v>83</v>
      </c>
      <c r="BK576" s="187">
        <f>ROUND(I576*H576,2)</f>
        <v>0</v>
      </c>
      <c r="BL576" s="19" t="s">
        <v>137</v>
      </c>
      <c r="BM576" s="186" t="s">
        <v>730</v>
      </c>
    </row>
    <row r="577" spans="1:65" s="2" customFormat="1" ht="11.25">
      <c r="A577" s="36"/>
      <c r="B577" s="37"/>
      <c r="C577" s="38"/>
      <c r="D577" s="188" t="s">
        <v>138</v>
      </c>
      <c r="E577" s="38"/>
      <c r="F577" s="189" t="s">
        <v>731</v>
      </c>
      <c r="G577" s="38"/>
      <c r="H577" s="38"/>
      <c r="I577" s="190"/>
      <c r="J577" s="38"/>
      <c r="K577" s="38"/>
      <c r="L577" s="41"/>
      <c r="M577" s="191"/>
      <c r="N577" s="192"/>
      <c r="O577" s="66"/>
      <c r="P577" s="66"/>
      <c r="Q577" s="66"/>
      <c r="R577" s="66"/>
      <c r="S577" s="66"/>
      <c r="T577" s="67"/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T577" s="19" t="s">
        <v>138</v>
      </c>
      <c r="AU577" s="19" t="s">
        <v>85</v>
      </c>
    </row>
    <row r="578" spans="1:65" s="13" customFormat="1" ht="11.25">
      <c r="B578" s="195"/>
      <c r="C578" s="196"/>
      <c r="D578" s="193" t="s">
        <v>142</v>
      </c>
      <c r="E578" s="197" t="s">
        <v>19</v>
      </c>
      <c r="F578" s="198" t="s">
        <v>732</v>
      </c>
      <c r="G578" s="196"/>
      <c r="H578" s="199">
        <v>19.2</v>
      </c>
      <c r="I578" s="200"/>
      <c r="J578" s="196"/>
      <c r="K578" s="196"/>
      <c r="L578" s="201"/>
      <c r="M578" s="202"/>
      <c r="N578" s="203"/>
      <c r="O578" s="203"/>
      <c r="P578" s="203"/>
      <c r="Q578" s="203"/>
      <c r="R578" s="203"/>
      <c r="S578" s="203"/>
      <c r="T578" s="204"/>
      <c r="AT578" s="205" t="s">
        <v>142</v>
      </c>
      <c r="AU578" s="205" t="s">
        <v>85</v>
      </c>
      <c r="AV578" s="13" t="s">
        <v>85</v>
      </c>
      <c r="AW578" s="13" t="s">
        <v>36</v>
      </c>
      <c r="AX578" s="13" t="s">
        <v>75</v>
      </c>
      <c r="AY578" s="205" t="s">
        <v>130</v>
      </c>
    </row>
    <row r="579" spans="1:65" s="14" customFormat="1" ht="11.25">
      <c r="B579" s="206"/>
      <c r="C579" s="207"/>
      <c r="D579" s="193" t="s">
        <v>142</v>
      </c>
      <c r="E579" s="208" t="s">
        <v>19</v>
      </c>
      <c r="F579" s="209" t="s">
        <v>145</v>
      </c>
      <c r="G579" s="207"/>
      <c r="H579" s="210">
        <v>19.2</v>
      </c>
      <c r="I579" s="211"/>
      <c r="J579" s="207"/>
      <c r="K579" s="207"/>
      <c r="L579" s="212"/>
      <c r="M579" s="213"/>
      <c r="N579" s="214"/>
      <c r="O579" s="214"/>
      <c r="P579" s="214"/>
      <c r="Q579" s="214"/>
      <c r="R579" s="214"/>
      <c r="S579" s="214"/>
      <c r="T579" s="215"/>
      <c r="AT579" s="216" t="s">
        <v>142</v>
      </c>
      <c r="AU579" s="216" t="s">
        <v>85</v>
      </c>
      <c r="AV579" s="14" t="s">
        <v>137</v>
      </c>
      <c r="AW579" s="14" t="s">
        <v>36</v>
      </c>
      <c r="AX579" s="14" t="s">
        <v>83</v>
      </c>
      <c r="AY579" s="216" t="s">
        <v>130</v>
      </c>
    </row>
    <row r="580" spans="1:65" s="2" customFormat="1" ht="24.2" customHeight="1">
      <c r="A580" s="36"/>
      <c r="B580" s="37"/>
      <c r="C580" s="175" t="s">
        <v>514</v>
      </c>
      <c r="D580" s="175" t="s">
        <v>132</v>
      </c>
      <c r="E580" s="176" t="s">
        <v>733</v>
      </c>
      <c r="F580" s="177" t="s">
        <v>213</v>
      </c>
      <c r="G580" s="178" t="s">
        <v>214</v>
      </c>
      <c r="H580" s="179">
        <v>24.367999999999999</v>
      </c>
      <c r="I580" s="180"/>
      <c r="J580" s="181">
        <f>ROUND(I580*H580,2)</f>
        <v>0</v>
      </c>
      <c r="K580" s="177" t="s">
        <v>136</v>
      </c>
      <c r="L580" s="41"/>
      <c r="M580" s="182" t="s">
        <v>19</v>
      </c>
      <c r="N580" s="183" t="s">
        <v>46</v>
      </c>
      <c r="O580" s="66"/>
      <c r="P580" s="184">
        <f>O580*H580</f>
        <v>0</v>
      </c>
      <c r="Q580" s="184">
        <v>0</v>
      </c>
      <c r="R580" s="184">
        <f>Q580*H580</f>
        <v>0</v>
      </c>
      <c r="S580" s="184">
        <v>0</v>
      </c>
      <c r="T580" s="185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86" t="s">
        <v>137</v>
      </c>
      <c r="AT580" s="186" t="s">
        <v>132</v>
      </c>
      <c r="AU580" s="186" t="s">
        <v>85</v>
      </c>
      <c r="AY580" s="19" t="s">
        <v>130</v>
      </c>
      <c r="BE580" s="187">
        <f>IF(N580="základní",J580,0)</f>
        <v>0</v>
      </c>
      <c r="BF580" s="187">
        <f>IF(N580="snížená",J580,0)</f>
        <v>0</v>
      </c>
      <c r="BG580" s="187">
        <f>IF(N580="zákl. přenesená",J580,0)</f>
        <v>0</v>
      </c>
      <c r="BH580" s="187">
        <f>IF(N580="sníž. přenesená",J580,0)</f>
        <v>0</v>
      </c>
      <c r="BI580" s="187">
        <f>IF(N580="nulová",J580,0)</f>
        <v>0</v>
      </c>
      <c r="BJ580" s="19" t="s">
        <v>83</v>
      </c>
      <c r="BK580" s="187">
        <f>ROUND(I580*H580,2)</f>
        <v>0</v>
      </c>
      <c r="BL580" s="19" t="s">
        <v>137</v>
      </c>
      <c r="BM580" s="186" t="s">
        <v>734</v>
      </c>
    </row>
    <row r="581" spans="1:65" s="2" customFormat="1" ht="11.25">
      <c r="A581" s="36"/>
      <c r="B581" s="37"/>
      <c r="C581" s="38"/>
      <c r="D581" s="188" t="s">
        <v>138</v>
      </c>
      <c r="E581" s="38"/>
      <c r="F581" s="189" t="s">
        <v>735</v>
      </c>
      <c r="G581" s="38"/>
      <c r="H581" s="38"/>
      <c r="I581" s="190"/>
      <c r="J581" s="38"/>
      <c r="K581" s="38"/>
      <c r="L581" s="41"/>
      <c r="M581" s="191"/>
      <c r="N581" s="192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138</v>
      </c>
      <c r="AU581" s="19" t="s">
        <v>85</v>
      </c>
    </row>
    <row r="582" spans="1:65" s="15" customFormat="1" ht="11.25">
      <c r="B582" s="217"/>
      <c r="C582" s="218"/>
      <c r="D582" s="193" t="s">
        <v>142</v>
      </c>
      <c r="E582" s="219" t="s">
        <v>19</v>
      </c>
      <c r="F582" s="220" t="s">
        <v>736</v>
      </c>
      <c r="G582" s="218"/>
      <c r="H582" s="219" t="s">
        <v>19</v>
      </c>
      <c r="I582" s="221"/>
      <c r="J582" s="218"/>
      <c r="K582" s="218"/>
      <c r="L582" s="222"/>
      <c r="M582" s="223"/>
      <c r="N582" s="224"/>
      <c r="O582" s="224"/>
      <c r="P582" s="224"/>
      <c r="Q582" s="224"/>
      <c r="R582" s="224"/>
      <c r="S582" s="224"/>
      <c r="T582" s="225"/>
      <c r="AT582" s="226" t="s">
        <v>142</v>
      </c>
      <c r="AU582" s="226" t="s">
        <v>85</v>
      </c>
      <c r="AV582" s="15" t="s">
        <v>83</v>
      </c>
      <c r="AW582" s="15" t="s">
        <v>36</v>
      </c>
      <c r="AX582" s="15" t="s">
        <v>75</v>
      </c>
      <c r="AY582" s="226" t="s">
        <v>130</v>
      </c>
    </row>
    <row r="583" spans="1:65" s="13" customFormat="1" ht="11.25">
      <c r="B583" s="195"/>
      <c r="C583" s="196"/>
      <c r="D583" s="193" t="s">
        <v>142</v>
      </c>
      <c r="E583" s="197" t="s">
        <v>19</v>
      </c>
      <c r="F583" s="198" t="s">
        <v>737</v>
      </c>
      <c r="G583" s="196"/>
      <c r="H583" s="199">
        <v>24.367999999999999</v>
      </c>
      <c r="I583" s="200"/>
      <c r="J583" s="196"/>
      <c r="K583" s="196"/>
      <c r="L583" s="201"/>
      <c r="M583" s="202"/>
      <c r="N583" s="203"/>
      <c r="O583" s="203"/>
      <c r="P583" s="203"/>
      <c r="Q583" s="203"/>
      <c r="R583" s="203"/>
      <c r="S583" s="203"/>
      <c r="T583" s="204"/>
      <c r="AT583" s="205" t="s">
        <v>142</v>
      </c>
      <c r="AU583" s="205" t="s">
        <v>85</v>
      </c>
      <c r="AV583" s="13" t="s">
        <v>85</v>
      </c>
      <c r="AW583" s="13" t="s">
        <v>36</v>
      </c>
      <c r="AX583" s="13" t="s">
        <v>75</v>
      </c>
      <c r="AY583" s="205" t="s">
        <v>130</v>
      </c>
    </row>
    <row r="584" spans="1:65" s="14" customFormat="1" ht="11.25">
      <c r="B584" s="206"/>
      <c r="C584" s="207"/>
      <c r="D584" s="193" t="s">
        <v>142</v>
      </c>
      <c r="E584" s="208" t="s">
        <v>19</v>
      </c>
      <c r="F584" s="209" t="s">
        <v>145</v>
      </c>
      <c r="G584" s="207"/>
      <c r="H584" s="210">
        <v>24.367999999999999</v>
      </c>
      <c r="I584" s="211"/>
      <c r="J584" s="207"/>
      <c r="K584" s="207"/>
      <c r="L584" s="212"/>
      <c r="M584" s="213"/>
      <c r="N584" s="214"/>
      <c r="O584" s="214"/>
      <c r="P584" s="214"/>
      <c r="Q584" s="214"/>
      <c r="R584" s="214"/>
      <c r="S584" s="214"/>
      <c r="T584" s="215"/>
      <c r="AT584" s="216" t="s">
        <v>142</v>
      </c>
      <c r="AU584" s="216" t="s">
        <v>85</v>
      </c>
      <c r="AV584" s="14" t="s">
        <v>137</v>
      </c>
      <c r="AW584" s="14" t="s">
        <v>36</v>
      </c>
      <c r="AX584" s="14" t="s">
        <v>83</v>
      </c>
      <c r="AY584" s="216" t="s">
        <v>130</v>
      </c>
    </row>
    <row r="585" spans="1:65" s="2" customFormat="1" ht="33" customHeight="1">
      <c r="A585" s="36"/>
      <c r="B585" s="37"/>
      <c r="C585" s="175" t="s">
        <v>738</v>
      </c>
      <c r="D585" s="175" t="s">
        <v>132</v>
      </c>
      <c r="E585" s="176" t="s">
        <v>739</v>
      </c>
      <c r="F585" s="177" t="s">
        <v>740</v>
      </c>
      <c r="G585" s="178" t="s">
        <v>214</v>
      </c>
      <c r="H585" s="179">
        <v>3.593</v>
      </c>
      <c r="I585" s="180"/>
      <c r="J585" s="181">
        <f>ROUND(I585*H585,2)</f>
        <v>0</v>
      </c>
      <c r="K585" s="177" t="s">
        <v>136</v>
      </c>
      <c r="L585" s="41"/>
      <c r="M585" s="182" t="s">
        <v>19</v>
      </c>
      <c r="N585" s="183" t="s">
        <v>46</v>
      </c>
      <c r="O585" s="66"/>
      <c r="P585" s="184">
        <f>O585*H585</f>
        <v>0</v>
      </c>
      <c r="Q585" s="184">
        <v>0</v>
      </c>
      <c r="R585" s="184">
        <f>Q585*H585</f>
        <v>0</v>
      </c>
      <c r="S585" s="184">
        <v>0</v>
      </c>
      <c r="T585" s="185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86" t="s">
        <v>137</v>
      </c>
      <c r="AT585" s="186" t="s">
        <v>132</v>
      </c>
      <c r="AU585" s="186" t="s">
        <v>85</v>
      </c>
      <c r="AY585" s="19" t="s">
        <v>130</v>
      </c>
      <c r="BE585" s="187">
        <f>IF(N585="základní",J585,0)</f>
        <v>0</v>
      </c>
      <c r="BF585" s="187">
        <f>IF(N585="snížená",J585,0)</f>
        <v>0</v>
      </c>
      <c r="BG585" s="187">
        <f>IF(N585="zákl. přenesená",J585,0)</f>
        <v>0</v>
      </c>
      <c r="BH585" s="187">
        <f>IF(N585="sníž. přenesená",J585,0)</f>
        <v>0</v>
      </c>
      <c r="BI585" s="187">
        <f>IF(N585="nulová",J585,0)</f>
        <v>0</v>
      </c>
      <c r="BJ585" s="19" t="s">
        <v>83</v>
      </c>
      <c r="BK585" s="187">
        <f>ROUND(I585*H585,2)</f>
        <v>0</v>
      </c>
      <c r="BL585" s="19" t="s">
        <v>137</v>
      </c>
      <c r="BM585" s="186" t="s">
        <v>741</v>
      </c>
    </row>
    <row r="586" spans="1:65" s="2" customFormat="1" ht="11.25">
      <c r="A586" s="36"/>
      <c r="B586" s="37"/>
      <c r="C586" s="38"/>
      <c r="D586" s="188" t="s">
        <v>138</v>
      </c>
      <c r="E586" s="38"/>
      <c r="F586" s="189" t="s">
        <v>742</v>
      </c>
      <c r="G586" s="38"/>
      <c r="H586" s="38"/>
      <c r="I586" s="190"/>
      <c r="J586" s="38"/>
      <c r="K586" s="38"/>
      <c r="L586" s="41"/>
      <c r="M586" s="191"/>
      <c r="N586" s="192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138</v>
      </c>
      <c r="AU586" s="19" t="s">
        <v>85</v>
      </c>
    </row>
    <row r="587" spans="1:65" s="13" customFormat="1" ht="11.25">
      <c r="B587" s="195"/>
      <c r="C587" s="196"/>
      <c r="D587" s="193" t="s">
        <v>142</v>
      </c>
      <c r="E587" s="197" t="s">
        <v>19</v>
      </c>
      <c r="F587" s="198" t="s">
        <v>743</v>
      </c>
      <c r="G587" s="196"/>
      <c r="H587" s="199">
        <v>3.593</v>
      </c>
      <c r="I587" s="200"/>
      <c r="J587" s="196"/>
      <c r="K587" s="196"/>
      <c r="L587" s="201"/>
      <c r="M587" s="202"/>
      <c r="N587" s="203"/>
      <c r="O587" s="203"/>
      <c r="P587" s="203"/>
      <c r="Q587" s="203"/>
      <c r="R587" s="203"/>
      <c r="S587" s="203"/>
      <c r="T587" s="204"/>
      <c r="AT587" s="205" t="s">
        <v>142</v>
      </c>
      <c r="AU587" s="205" t="s">
        <v>85</v>
      </c>
      <c r="AV587" s="13" t="s">
        <v>85</v>
      </c>
      <c r="AW587" s="13" t="s">
        <v>36</v>
      </c>
      <c r="AX587" s="13" t="s">
        <v>75</v>
      </c>
      <c r="AY587" s="205" t="s">
        <v>130</v>
      </c>
    </row>
    <row r="588" spans="1:65" s="14" customFormat="1" ht="11.25">
      <c r="B588" s="206"/>
      <c r="C588" s="207"/>
      <c r="D588" s="193" t="s">
        <v>142</v>
      </c>
      <c r="E588" s="208" t="s">
        <v>19</v>
      </c>
      <c r="F588" s="209" t="s">
        <v>145</v>
      </c>
      <c r="G588" s="207"/>
      <c r="H588" s="210">
        <v>3.593</v>
      </c>
      <c r="I588" s="211"/>
      <c r="J588" s="207"/>
      <c r="K588" s="207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142</v>
      </c>
      <c r="AU588" s="216" t="s">
        <v>85</v>
      </c>
      <c r="AV588" s="14" t="s">
        <v>137</v>
      </c>
      <c r="AW588" s="14" t="s">
        <v>36</v>
      </c>
      <c r="AX588" s="14" t="s">
        <v>83</v>
      </c>
      <c r="AY588" s="216" t="s">
        <v>130</v>
      </c>
    </row>
    <row r="589" spans="1:65" s="2" customFormat="1" ht="33" customHeight="1">
      <c r="A589" s="36"/>
      <c r="B589" s="37"/>
      <c r="C589" s="175" t="s">
        <v>520</v>
      </c>
      <c r="D589" s="175" t="s">
        <v>132</v>
      </c>
      <c r="E589" s="176" t="s">
        <v>744</v>
      </c>
      <c r="F589" s="177" t="s">
        <v>745</v>
      </c>
      <c r="G589" s="178" t="s">
        <v>214</v>
      </c>
      <c r="H589" s="179">
        <v>3.593</v>
      </c>
      <c r="I589" s="180"/>
      <c r="J589" s="181">
        <f>ROUND(I589*H589,2)</f>
        <v>0</v>
      </c>
      <c r="K589" s="177" t="s">
        <v>136</v>
      </c>
      <c r="L589" s="41"/>
      <c r="M589" s="182" t="s">
        <v>19</v>
      </c>
      <c r="N589" s="183" t="s">
        <v>46</v>
      </c>
      <c r="O589" s="66"/>
      <c r="P589" s="184">
        <f>O589*H589</f>
        <v>0</v>
      </c>
      <c r="Q589" s="184">
        <v>0</v>
      </c>
      <c r="R589" s="184">
        <f>Q589*H589</f>
        <v>0</v>
      </c>
      <c r="S589" s="184">
        <v>0</v>
      </c>
      <c r="T589" s="185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86" t="s">
        <v>137</v>
      </c>
      <c r="AT589" s="186" t="s">
        <v>132</v>
      </c>
      <c r="AU589" s="186" t="s">
        <v>85</v>
      </c>
      <c r="AY589" s="19" t="s">
        <v>130</v>
      </c>
      <c r="BE589" s="187">
        <f>IF(N589="základní",J589,0)</f>
        <v>0</v>
      </c>
      <c r="BF589" s="187">
        <f>IF(N589="snížená",J589,0)</f>
        <v>0</v>
      </c>
      <c r="BG589" s="187">
        <f>IF(N589="zákl. přenesená",J589,0)</f>
        <v>0</v>
      </c>
      <c r="BH589" s="187">
        <f>IF(N589="sníž. přenesená",J589,0)</f>
        <v>0</v>
      </c>
      <c r="BI589" s="187">
        <f>IF(N589="nulová",J589,0)</f>
        <v>0</v>
      </c>
      <c r="BJ589" s="19" t="s">
        <v>83</v>
      </c>
      <c r="BK589" s="187">
        <f>ROUND(I589*H589,2)</f>
        <v>0</v>
      </c>
      <c r="BL589" s="19" t="s">
        <v>137</v>
      </c>
      <c r="BM589" s="186" t="s">
        <v>746</v>
      </c>
    </row>
    <row r="590" spans="1:65" s="2" customFormat="1" ht="11.25">
      <c r="A590" s="36"/>
      <c r="B590" s="37"/>
      <c r="C590" s="38"/>
      <c r="D590" s="188" t="s">
        <v>138</v>
      </c>
      <c r="E590" s="38"/>
      <c r="F590" s="189" t="s">
        <v>747</v>
      </c>
      <c r="G590" s="38"/>
      <c r="H590" s="38"/>
      <c r="I590" s="190"/>
      <c r="J590" s="38"/>
      <c r="K590" s="38"/>
      <c r="L590" s="41"/>
      <c r="M590" s="191"/>
      <c r="N590" s="192"/>
      <c r="O590" s="66"/>
      <c r="P590" s="66"/>
      <c r="Q590" s="66"/>
      <c r="R590" s="66"/>
      <c r="S590" s="66"/>
      <c r="T590" s="67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T590" s="19" t="s">
        <v>138</v>
      </c>
      <c r="AU590" s="19" t="s">
        <v>85</v>
      </c>
    </row>
    <row r="591" spans="1:65" s="13" customFormat="1" ht="11.25">
      <c r="B591" s="195"/>
      <c r="C591" s="196"/>
      <c r="D591" s="193" t="s">
        <v>142</v>
      </c>
      <c r="E591" s="197" t="s">
        <v>19</v>
      </c>
      <c r="F591" s="198" t="s">
        <v>743</v>
      </c>
      <c r="G591" s="196"/>
      <c r="H591" s="199">
        <v>3.593</v>
      </c>
      <c r="I591" s="200"/>
      <c r="J591" s="196"/>
      <c r="K591" s="196"/>
      <c r="L591" s="201"/>
      <c r="M591" s="202"/>
      <c r="N591" s="203"/>
      <c r="O591" s="203"/>
      <c r="P591" s="203"/>
      <c r="Q591" s="203"/>
      <c r="R591" s="203"/>
      <c r="S591" s="203"/>
      <c r="T591" s="204"/>
      <c r="AT591" s="205" t="s">
        <v>142</v>
      </c>
      <c r="AU591" s="205" t="s">
        <v>85</v>
      </c>
      <c r="AV591" s="13" t="s">
        <v>85</v>
      </c>
      <c r="AW591" s="13" t="s">
        <v>36</v>
      </c>
      <c r="AX591" s="13" t="s">
        <v>75</v>
      </c>
      <c r="AY591" s="205" t="s">
        <v>130</v>
      </c>
    </row>
    <row r="592" spans="1:65" s="14" customFormat="1" ht="11.25">
      <c r="B592" s="206"/>
      <c r="C592" s="207"/>
      <c r="D592" s="193" t="s">
        <v>142</v>
      </c>
      <c r="E592" s="208" t="s">
        <v>19</v>
      </c>
      <c r="F592" s="209" t="s">
        <v>145</v>
      </c>
      <c r="G592" s="207"/>
      <c r="H592" s="210">
        <v>3.593</v>
      </c>
      <c r="I592" s="211"/>
      <c r="J592" s="207"/>
      <c r="K592" s="207"/>
      <c r="L592" s="212"/>
      <c r="M592" s="213"/>
      <c r="N592" s="214"/>
      <c r="O592" s="214"/>
      <c r="P592" s="214"/>
      <c r="Q592" s="214"/>
      <c r="R592" s="214"/>
      <c r="S592" s="214"/>
      <c r="T592" s="215"/>
      <c r="AT592" s="216" t="s">
        <v>142</v>
      </c>
      <c r="AU592" s="216" t="s">
        <v>85</v>
      </c>
      <c r="AV592" s="14" t="s">
        <v>137</v>
      </c>
      <c r="AW592" s="14" t="s">
        <v>36</v>
      </c>
      <c r="AX592" s="14" t="s">
        <v>83</v>
      </c>
      <c r="AY592" s="216" t="s">
        <v>130</v>
      </c>
    </row>
    <row r="593" spans="1:65" s="2" customFormat="1" ht="49.15" customHeight="1">
      <c r="A593" s="36"/>
      <c r="B593" s="37"/>
      <c r="C593" s="175" t="s">
        <v>748</v>
      </c>
      <c r="D593" s="175" t="s">
        <v>132</v>
      </c>
      <c r="E593" s="176" t="s">
        <v>749</v>
      </c>
      <c r="F593" s="177" t="s">
        <v>750</v>
      </c>
      <c r="G593" s="178" t="s">
        <v>214</v>
      </c>
      <c r="H593" s="179">
        <v>0.81799999999999995</v>
      </c>
      <c r="I593" s="180"/>
      <c r="J593" s="181">
        <f>ROUND(I593*H593,2)</f>
        <v>0</v>
      </c>
      <c r="K593" s="177" t="s">
        <v>19</v>
      </c>
      <c r="L593" s="41"/>
      <c r="M593" s="182" t="s">
        <v>19</v>
      </c>
      <c r="N593" s="183" t="s">
        <v>46</v>
      </c>
      <c r="O593" s="66"/>
      <c r="P593" s="184">
        <f>O593*H593</f>
        <v>0</v>
      </c>
      <c r="Q593" s="184">
        <v>0</v>
      </c>
      <c r="R593" s="184">
        <f>Q593*H593</f>
        <v>0</v>
      </c>
      <c r="S593" s="184">
        <v>0</v>
      </c>
      <c r="T593" s="185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6" t="s">
        <v>751</v>
      </c>
      <c r="AT593" s="186" t="s">
        <v>132</v>
      </c>
      <c r="AU593" s="186" t="s">
        <v>85</v>
      </c>
      <c r="AY593" s="19" t="s">
        <v>130</v>
      </c>
      <c r="BE593" s="187">
        <f>IF(N593="základní",J593,0)</f>
        <v>0</v>
      </c>
      <c r="BF593" s="187">
        <f>IF(N593="snížená",J593,0)</f>
        <v>0</v>
      </c>
      <c r="BG593" s="187">
        <f>IF(N593="zákl. přenesená",J593,0)</f>
        <v>0</v>
      </c>
      <c r="BH593" s="187">
        <f>IF(N593="sníž. přenesená",J593,0)</f>
        <v>0</v>
      </c>
      <c r="BI593" s="187">
        <f>IF(N593="nulová",J593,0)</f>
        <v>0</v>
      </c>
      <c r="BJ593" s="19" t="s">
        <v>83</v>
      </c>
      <c r="BK593" s="187">
        <f>ROUND(I593*H593,2)</f>
        <v>0</v>
      </c>
      <c r="BL593" s="19" t="s">
        <v>751</v>
      </c>
      <c r="BM593" s="186" t="s">
        <v>752</v>
      </c>
    </row>
    <row r="594" spans="1:65" s="13" customFormat="1" ht="11.25">
      <c r="B594" s="195"/>
      <c r="C594" s="196"/>
      <c r="D594" s="193" t="s">
        <v>142</v>
      </c>
      <c r="E594" s="197" t="s">
        <v>19</v>
      </c>
      <c r="F594" s="198" t="s">
        <v>753</v>
      </c>
      <c r="G594" s="196"/>
      <c r="H594" s="199">
        <v>0.32600000000000001</v>
      </c>
      <c r="I594" s="200"/>
      <c r="J594" s="196"/>
      <c r="K594" s="196"/>
      <c r="L594" s="201"/>
      <c r="M594" s="202"/>
      <c r="N594" s="203"/>
      <c r="O594" s="203"/>
      <c r="P594" s="203"/>
      <c r="Q594" s="203"/>
      <c r="R594" s="203"/>
      <c r="S594" s="203"/>
      <c r="T594" s="204"/>
      <c r="AT594" s="205" t="s">
        <v>142</v>
      </c>
      <c r="AU594" s="205" t="s">
        <v>85</v>
      </c>
      <c r="AV594" s="13" t="s">
        <v>85</v>
      </c>
      <c r="AW594" s="13" t="s">
        <v>36</v>
      </c>
      <c r="AX594" s="13" t="s">
        <v>75</v>
      </c>
      <c r="AY594" s="205" t="s">
        <v>130</v>
      </c>
    </row>
    <row r="595" spans="1:65" s="13" customFormat="1" ht="11.25">
      <c r="B595" s="195"/>
      <c r="C595" s="196"/>
      <c r="D595" s="193" t="s">
        <v>142</v>
      </c>
      <c r="E595" s="197" t="s">
        <v>19</v>
      </c>
      <c r="F595" s="198" t="s">
        <v>754</v>
      </c>
      <c r="G595" s="196"/>
      <c r="H595" s="199">
        <v>0.252</v>
      </c>
      <c r="I595" s="200"/>
      <c r="J595" s="196"/>
      <c r="K595" s="196"/>
      <c r="L595" s="201"/>
      <c r="M595" s="202"/>
      <c r="N595" s="203"/>
      <c r="O595" s="203"/>
      <c r="P595" s="203"/>
      <c r="Q595" s="203"/>
      <c r="R595" s="203"/>
      <c r="S595" s="203"/>
      <c r="T595" s="204"/>
      <c r="AT595" s="205" t="s">
        <v>142</v>
      </c>
      <c r="AU595" s="205" t="s">
        <v>85</v>
      </c>
      <c r="AV595" s="13" t="s">
        <v>85</v>
      </c>
      <c r="AW595" s="13" t="s">
        <v>36</v>
      </c>
      <c r="AX595" s="13" t="s">
        <v>75</v>
      </c>
      <c r="AY595" s="205" t="s">
        <v>130</v>
      </c>
    </row>
    <row r="596" spans="1:65" s="13" customFormat="1" ht="11.25">
      <c r="B596" s="195"/>
      <c r="C596" s="196"/>
      <c r="D596" s="193" t="s">
        <v>142</v>
      </c>
      <c r="E596" s="197" t="s">
        <v>19</v>
      </c>
      <c r="F596" s="198" t="s">
        <v>755</v>
      </c>
      <c r="G596" s="196"/>
      <c r="H596" s="199">
        <v>0.24</v>
      </c>
      <c r="I596" s="200"/>
      <c r="J596" s="196"/>
      <c r="K596" s="196"/>
      <c r="L596" s="201"/>
      <c r="M596" s="202"/>
      <c r="N596" s="203"/>
      <c r="O596" s="203"/>
      <c r="P596" s="203"/>
      <c r="Q596" s="203"/>
      <c r="R596" s="203"/>
      <c r="S596" s="203"/>
      <c r="T596" s="204"/>
      <c r="AT596" s="205" t="s">
        <v>142</v>
      </c>
      <c r="AU596" s="205" t="s">
        <v>85</v>
      </c>
      <c r="AV596" s="13" t="s">
        <v>85</v>
      </c>
      <c r="AW596" s="13" t="s">
        <v>36</v>
      </c>
      <c r="AX596" s="13" t="s">
        <v>75</v>
      </c>
      <c r="AY596" s="205" t="s">
        <v>130</v>
      </c>
    </row>
    <row r="597" spans="1:65" s="14" customFormat="1" ht="11.25">
      <c r="B597" s="206"/>
      <c r="C597" s="207"/>
      <c r="D597" s="193" t="s">
        <v>142</v>
      </c>
      <c r="E597" s="208" t="s">
        <v>19</v>
      </c>
      <c r="F597" s="209" t="s">
        <v>145</v>
      </c>
      <c r="G597" s="207"/>
      <c r="H597" s="210">
        <v>0.81799999999999995</v>
      </c>
      <c r="I597" s="211"/>
      <c r="J597" s="207"/>
      <c r="K597" s="207"/>
      <c r="L597" s="212"/>
      <c r="M597" s="213"/>
      <c r="N597" s="214"/>
      <c r="O597" s="214"/>
      <c r="P597" s="214"/>
      <c r="Q597" s="214"/>
      <c r="R597" s="214"/>
      <c r="S597" s="214"/>
      <c r="T597" s="215"/>
      <c r="AT597" s="216" t="s">
        <v>142</v>
      </c>
      <c r="AU597" s="216" t="s">
        <v>85</v>
      </c>
      <c r="AV597" s="14" t="s">
        <v>137</v>
      </c>
      <c r="AW597" s="14" t="s">
        <v>36</v>
      </c>
      <c r="AX597" s="14" t="s">
        <v>83</v>
      </c>
      <c r="AY597" s="216" t="s">
        <v>130</v>
      </c>
    </row>
    <row r="598" spans="1:65" s="12" customFormat="1" ht="22.9" customHeight="1">
      <c r="B598" s="159"/>
      <c r="C598" s="160"/>
      <c r="D598" s="161" t="s">
        <v>74</v>
      </c>
      <c r="E598" s="173" t="s">
        <v>756</v>
      </c>
      <c r="F598" s="173" t="s">
        <v>757</v>
      </c>
      <c r="G598" s="160"/>
      <c r="H598" s="160"/>
      <c r="I598" s="163"/>
      <c r="J598" s="174">
        <f>BK598</f>
        <v>0</v>
      </c>
      <c r="K598" s="160"/>
      <c r="L598" s="165"/>
      <c r="M598" s="166"/>
      <c r="N598" s="167"/>
      <c r="O598" s="167"/>
      <c r="P598" s="168">
        <f>SUM(P599:P600)</f>
        <v>0</v>
      </c>
      <c r="Q598" s="167"/>
      <c r="R598" s="168">
        <f>SUM(R599:R600)</f>
        <v>0</v>
      </c>
      <c r="S598" s="167"/>
      <c r="T598" s="169">
        <f>SUM(T599:T600)</f>
        <v>0</v>
      </c>
      <c r="AR598" s="170" t="s">
        <v>83</v>
      </c>
      <c r="AT598" s="171" t="s">
        <v>74</v>
      </c>
      <c r="AU598" s="171" t="s">
        <v>83</v>
      </c>
      <c r="AY598" s="170" t="s">
        <v>130</v>
      </c>
      <c r="BK598" s="172">
        <f>SUM(BK599:BK600)</f>
        <v>0</v>
      </c>
    </row>
    <row r="599" spans="1:65" s="2" customFormat="1" ht="16.5" customHeight="1">
      <c r="A599" s="36"/>
      <c r="B599" s="37"/>
      <c r="C599" s="175" t="s">
        <v>528</v>
      </c>
      <c r="D599" s="175" t="s">
        <v>132</v>
      </c>
      <c r="E599" s="176" t="s">
        <v>758</v>
      </c>
      <c r="F599" s="177" t="s">
        <v>759</v>
      </c>
      <c r="G599" s="178" t="s">
        <v>214</v>
      </c>
      <c r="H599" s="179">
        <v>182.09299999999999</v>
      </c>
      <c r="I599" s="180"/>
      <c r="J599" s="181">
        <f>ROUND(I599*H599,2)</f>
        <v>0</v>
      </c>
      <c r="K599" s="177" t="s">
        <v>136</v>
      </c>
      <c r="L599" s="41"/>
      <c r="M599" s="182" t="s">
        <v>19</v>
      </c>
      <c r="N599" s="183" t="s">
        <v>46</v>
      </c>
      <c r="O599" s="66"/>
      <c r="P599" s="184">
        <f>O599*H599</f>
        <v>0</v>
      </c>
      <c r="Q599" s="184">
        <v>0</v>
      </c>
      <c r="R599" s="184">
        <f>Q599*H599</f>
        <v>0</v>
      </c>
      <c r="S599" s="184">
        <v>0</v>
      </c>
      <c r="T599" s="185">
        <f>S599*H599</f>
        <v>0</v>
      </c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R599" s="186" t="s">
        <v>137</v>
      </c>
      <c r="AT599" s="186" t="s">
        <v>132</v>
      </c>
      <c r="AU599" s="186" t="s">
        <v>85</v>
      </c>
      <c r="AY599" s="19" t="s">
        <v>130</v>
      </c>
      <c r="BE599" s="187">
        <f>IF(N599="základní",J599,0)</f>
        <v>0</v>
      </c>
      <c r="BF599" s="187">
        <f>IF(N599="snížená",J599,0)</f>
        <v>0</v>
      </c>
      <c r="BG599" s="187">
        <f>IF(N599="zákl. přenesená",J599,0)</f>
        <v>0</v>
      </c>
      <c r="BH599" s="187">
        <f>IF(N599="sníž. přenesená",J599,0)</f>
        <v>0</v>
      </c>
      <c r="BI599" s="187">
        <f>IF(N599="nulová",J599,0)</f>
        <v>0</v>
      </c>
      <c r="BJ599" s="19" t="s">
        <v>83</v>
      </c>
      <c r="BK599" s="187">
        <f>ROUND(I599*H599,2)</f>
        <v>0</v>
      </c>
      <c r="BL599" s="19" t="s">
        <v>137</v>
      </c>
      <c r="BM599" s="186" t="s">
        <v>760</v>
      </c>
    </row>
    <row r="600" spans="1:65" s="2" customFormat="1" ht="11.25">
      <c r="A600" s="36"/>
      <c r="B600" s="37"/>
      <c r="C600" s="38"/>
      <c r="D600" s="188" t="s">
        <v>138</v>
      </c>
      <c r="E600" s="38"/>
      <c r="F600" s="189" t="s">
        <v>761</v>
      </c>
      <c r="G600" s="38"/>
      <c r="H600" s="38"/>
      <c r="I600" s="190"/>
      <c r="J600" s="38"/>
      <c r="K600" s="38"/>
      <c r="L600" s="41"/>
      <c r="M600" s="191"/>
      <c r="N600" s="192"/>
      <c r="O600" s="66"/>
      <c r="P600" s="66"/>
      <c r="Q600" s="66"/>
      <c r="R600" s="66"/>
      <c r="S600" s="66"/>
      <c r="T600" s="67"/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T600" s="19" t="s">
        <v>138</v>
      </c>
      <c r="AU600" s="19" t="s">
        <v>85</v>
      </c>
    </row>
    <row r="601" spans="1:65" s="12" customFormat="1" ht="25.9" customHeight="1">
      <c r="B601" s="159"/>
      <c r="C601" s="160"/>
      <c r="D601" s="161" t="s">
        <v>74</v>
      </c>
      <c r="E601" s="162" t="s">
        <v>762</v>
      </c>
      <c r="F601" s="162" t="s">
        <v>763</v>
      </c>
      <c r="G601" s="160"/>
      <c r="H601" s="160"/>
      <c r="I601" s="163"/>
      <c r="J601" s="164">
        <f>BK601</f>
        <v>0</v>
      </c>
      <c r="K601" s="160"/>
      <c r="L601" s="165"/>
      <c r="M601" s="166"/>
      <c r="N601" s="167"/>
      <c r="O601" s="167"/>
      <c r="P601" s="168">
        <f>P602+P684+P690</f>
        <v>0</v>
      </c>
      <c r="Q601" s="167"/>
      <c r="R601" s="168">
        <f>R602+R684+R690</f>
        <v>7.7190347999999993</v>
      </c>
      <c r="S601" s="167"/>
      <c r="T601" s="169">
        <f>T602+T684+T690</f>
        <v>0</v>
      </c>
      <c r="AR601" s="170" t="s">
        <v>85</v>
      </c>
      <c r="AT601" s="171" t="s">
        <v>74</v>
      </c>
      <c r="AU601" s="171" t="s">
        <v>75</v>
      </c>
      <c r="AY601" s="170" t="s">
        <v>130</v>
      </c>
      <c r="BK601" s="172">
        <f>BK602+BK684+BK690</f>
        <v>0</v>
      </c>
    </row>
    <row r="602" spans="1:65" s="12" customFormat="1" ht="22.9" customHeight="1">
      <c r="B602" s="159"/>
      <c r="C602" s="160"/>
      <c r="D602" s="161" t="s">
        <v>74</v>
      </c>
      <c r="E602" s="173" t="s">
        <v>764</v>
      </c>
      <c r="F602" s="173" t="s">
        <v>765</v>
      </c>
      <c r="G602" s="160"/>
      <c r="H602" s="160"/>
      <c r="I602" s="163"/>
      <c r="J602" s="174">
        <f>BK602</f>
        <v>0</v>
      </c>
      <c r="K602" s="160"/>
      <c r="L602" s="165"/>
      <c r="M602" s="166"/>
      <c r="N602" s="167"/>
      <c r="O602" s="167"/>
      <c r="P602" s="168">
        <f>SUM(P603:P683)</f>
        <v>0</v>
      </c>
      <c r="Q602" s="167"/>
      <c r="R602" s="168">
        <f>SUM(R603:R683)</f>
        <v>0.29535479999999997</v>
      </c>
      <c r="S602" s="167"/>
      <c r="T602" s="169">
        <f>SUM(T603:T683)</f>
        <v>0</v>
      </c>
      <c r="AR602" s="170" t="s">
        <v>85</v>
      </c>
      <c r="AT602" s="171" t="s">
        <v>74</v>
      </c>
      <c r="AU602" s="171" t="s">
        <v>83</v>
      </c>
      <c r="AY602" s="170" t="s">
        <v>130</v>
      </c>
      <c r="BK602" s="172">
        <f>SUM(BK603:BK683)</f>
        <v>0</v>
      </c>
    </row>
    <row r="603" spans="1:65" s="2" customFormat="1" ht="21.75" customHeight="1">
      <c r="A603" s="36"/>
      <c r="B603" s="37"/>
      <c r="C603" s="175" t="s">
        <v>766</v>
      </c>
      <c r="D603" s="175" t="s">
        <v>132</v>
      </c>
      <c r="E603" s="176" t="s">
        <v>767</v>
      </c>
      <c r="F603" s="177" t="s">
        <v>768</v>
      </c>
      <c r="G603" s="178" t="s">
        <v>135</v>
      </c>
      <c r="H603" s="179">
        <v>16.920000000000002</v>
      </c>
      <c r="I603" s="180"/>
      <c r="J603" s="181">
        <f>ROUND(I603*H603,2)</f>
        <v>0</v>
      </c>
      <c r="K603" s="177" t="s">
        <v>136</v>
      </c>
      <c r="L603" s="41"/>
      <c r="M603" s="182" t="s">
        <v>19</v>
      </c>
      <c r="N603" s="183" t="s">
        <v>46</v>
      </c>
      <c r="O603" s="66"/>
      <c r="P603" s="184">
        <f>O603*H603</f>
        <v>0</v>
      </c>
      <c r="Q603" s="184">
        <v>0</v>
      </c>
      <c r="R603" s="184">
        <f>Q603*H603</f>
        <v>0</v>
      </c>
      <c r="S603" s="184">
        <v>0</v>
      </c>
      <c r="T603" s="185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86" t="s">
        <v>209</v>
      </c>
      <c r="AT603" s="186" t="s">
        <v>132</v>
      </c>
      <c r="AU603" s="186" t="s">
        <v>85</v>
      </c>
      <c r="AY603" s="19" t="s">
        <v>130</v>
      </c>
      <c r="BE603" s="187">
        <f>IF(N603="základní",J603,0)</f>
        <v>0</v>
      </c>
      <c r="BF603" s="187">
        <f>IF(N603="snížená",J603,0)</f>
        <v>0</v>
      </c>
      <c r="BG603" s="187">
        <f>IF(N603="zákl. přenesená",J603,0)</f>
        <v>0</v>
      </c>
      <c r="BH603" s="187">
        <f>IF(N603="sníž. přenesená",J603,0)</f>
        <v>0</v>
      </c>
      <c r="BI603" s="187">
        <f>IF(N603="nulová",J603,0)</f>
        <v>0</v>
      </c>
      <c r="BJ603" s="19" t="s">
        <v>83</v>
      </c>
      <c r="BK603" s="187">
        <f>ROUND(I603*H603,2)</f>
        <v>0</v>
      </c>
      <c r="BL603" s="19" t="s">
        <v>209</v>
      </c>
      <c r="BM603" s="186" t="s">
        <v>769</v>
      </c>
    </row>
    <row r="604" spans="1:65" s="2" customFormat="1" ht="11.25">
      <c r="A604" s="36"/>
      <c r="B604" s="37"/>
      <c r="C604" s="38"/>
      <c r="D604" s="188" t="s">
        <v>138</v>
      </c>
      <c r="E604" s="38"/>
      <c r="F604" s="189" t="s">
        <v>770</v>
      </c>
      <c r="G604" s="38"/>
      <c r="H604" s="38"/>
      <c r="I604" s="190"/>
      <c r="J604" s="38"/>
      <c r="K604" s="38"/>
      <c r="L604" s="41"/>
      <c r="M604" s="191"/>
      <c r="N604" s="192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138</v>
      </c>
      <c r="AU604" s="19" t="s">
        <v>85</v>
      </c>
    </row>
    <row r="605" spans="1:65" s="15" customFormat="1" ht="11.25">
      <c r="B605" s="217"/>
      <c r="C605" s="218"/>
      <c r="D605" s="193" t="s">
        <v>142</v>
      </c>
      <c r="E605" s="219" t="s">
        <v>19</v>
      </c>
      <c r="F605" s="220" t="s">
        <v>771</v>
      </c>
      <c r="G605" s="218"/>
      <c r="H605" s="219" t="s">
        <v>19</v>
      </c>
      <c r="I605" s="221"/>
      <c r="J605" s="218"/>
      <c r="K605" s="218"/>
      <c r="L605" s="222"/>
      <c r="M605" s="223"/>
      <c r="N605" s="224"/>
      <c r="O605" s="224"/>
      <c r="P605" s="224"/>
      <c r="Q605" s="224"/>
      <c r="R605" s="224"/>
      <c r="S605" s="224"/>
      <c r="T605" s="225"/>
      <c r="AT605" s="226" t="s">
        <v>142</v>
      </c>
      <c r="AU605" s="226" t="s">
        <v>85</v>
      </c>
      <c r="AV605" s="15" t="s">
        <v>83</v>
      </c>
      <c r="AW605" s="15" t="s">
        <v>36</v>
      </c>
      <c r="AX605" s="15" t="s">
        <v>75</v>
      </c>
      <c r="AY605" s="226" t="s">
        <v>130</v>
      </c>
    </row>
    <row r="606" spans="1:65" s="13" customFormat="1" ht="11.25">
      <c r="B606" s="195"/>
      <c r="C606" s="196"/>
      <c r="D606" s="193" t="s">
        <v>142</v>
      </c>
      <c r="E606" s="197" t="s">
        <v>19</v>
      </c>
      <c r="F606" s="198" t="s">
        <v>772</v>
      </c>
      <c r="G606" s="196"/>
      <c r="H606" s="199">
        <v>8.4600000000000009</v>
      </c>
      <c r="I606" s="200"/>
      <c r="J606" s="196"/>
      <c r="K606" s="196"/>
      <c r="L606" s="201"/>
      <c r="M606" s="202"/>
      <c r="N606" s="203"/>
      <c r="O606" s="203"/>
      <c r="P606" s="203"/>
      <c r="Q606" s="203"/>
      <c r="R606" s="203"/>
      <c r="S606" s="203"/>
      <c r="T606" s="204"/>
      <c r="AT606" s="205" t="s">
        <v>142</v>
      </c>
      <c r="AU606" s="205" t="s">
        <v>85</v>
      </c>
      <c r="AV606" s="13" t="s">
        <v>85</v>
      </c>
      <c r="AW606" s="13" t="s">
        <v>36</v>
      </c>
      <c r="AX606" s="13" t="s">
        <v>75</v>
      </c>
      <c r="AY606" s="205" t="s">
        <v>130</v>
      </c>
    </row>
    <row r="607" spans="1:65" s="13" customFormat="1" ht="11.25">
      <c r="B607" s="195"/>
      <c r="C607" s="196"/>
      <c r="D607" s="193" t="s">
        <v>142</v>
      </c>
      <c r="E607" s="197" t="s">
        <v>19</v>
      </c>
      <c r="F607" s="198" t="s">
        <v>773</v>
      </c>
      <c r="G607" s="196"/>
      <c r="H607" s="199">
        <v>8.4600000000000009</v>
      </c>
      <c r="I607" s="200"/>
      <c r="J607" s="196"/>
      <c r="K607" s="196"/>
      <c r="L607" s="201"/>
      <c r="M607" s="202"/>
      <c r="N607" s="203"/>
      <c r="O607" s="203"/>
      <c r="P607" s="203"/>
      <c r="Q607" s="203"/>
      <c r="R607" s="203"/>
      <c r="S607" s="203"/>
      <c r="T607" s="204"/>
      <c r="AT607" s="205" t="s">
        <v>142</v>
      </c>
      <c r="AU607" s="205" t="s">
        <v>85</v>
      </c>
      <c r="AV607" s="13" t="s">
        <v>85</v>
      </c>
      <c r="AW607" s="13" t="s">
        <v>36</v>
      </c>
      <c r="AX607" s="13" t="s">
        <v>75</v>
      </c>
      <c r="AY607" s="205" t="s">
        <v>130</v>
      </c>
    </row>
    <row r="608" spans="1:65" s="14" customFormat="1" ht="11.25">
      <c r="B608" s="206"/>
      <c r="C608" s="207"/>
      <c r="D608" s="193" t="s">
        <v>142</v>
      </c>
      <c r="E608" s="208" t="s">
        <v>19</v>
      </c>
      <c r="F608" s="209" t="s">
        <v>145</v>
      </c>
      <c r="G608" s="207"/>
      <c r="H608" s="210">
        <v>16.920000000000002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142</v>
      </c>
      <c r="AU608" s="216" t="s">
        <v>85</v>
      </c>
      <c r="AV608" s="14" t="s">
        <v>137</v>
      </c>
      <c r="AW608" s="14" t="s">
        <v>36</v>
      </c>
      <c r="AX608" s="14" t="s">
        <v>83</v>
      </c>
      <c r="AY608" s="216" t="s">
        <v>130</v>
      </c>
    </row>
    <row r="609" spans="1:65" s="2" customFormat="1" ht="21.75" customHeight="1">
      <c r="A609" s="36"/>
      <c r="B609" s="37"/>
      <c r="C609" s="175" t="s">
        <v>542</v>
      </c>
      <c r="D609" s="175" t="s">
        <v>132</v>
      </c>
      <c r="E609" s="176" t="s">
        <v>774</v>
      </c>
      <c r="F609" s="177" t="s">
        <v>775</v>
      </c>
      <c r="G609" s="178" t="s">
        <v>135</v>
      </c>
      <c r="H609" s="179">
        <v>33.47</v>
      </c>
      <c r="I609" s="180"/>
      <c r="J609" s="181">
        <f>ROUND(I609*H609,2)</f>
        <v>0</v>
      </c>
      <c r="K609" s="177" t="s">
        <v>136</v>
      </c>
      <c r="L609" s="41"/>
      <c r="M609" s="182" t="s">
        <v>19</v>
      </c>
      <c r="N609" s="183" t="s">
        <v>46</v>
      </c>
      <c r="O609" s="66"/>
      <c r="P609" s="184">
        <f>O609*H609</f>
        <v>0</v>
      </c>
      <c r="Q609" s="184">
        <v>0</v>
      </c>
      <c r="R609" s="184">
        <f>Q609*H609</f>
        <v>0</v>
      </c>
      <c r="S609" s="184">
        <v>0</v>
      </c>
      <c r="T609" s="185">
        <f>S609*H609</f>
        <v>0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86" t="s">
        <v>209</v>
      </c>
      <c r="AT609" s="186" t="s">
        <v>132</v>
      </c>
      <c r="AU609" s="186" t="s">
        <v>85</v>
      </c>
      <c r="AY609" s="19" t="s">
        <v>130</v>
      </c>
      <c r="BE609" s="187">
        <f>IF(N609="základní",J609,0)</f>
        <v>0</v>
      </c>
      <c r="BF609" s="187">
        <f>IF(N609="snížená",J609,0)</f>
        <v>0</v>
      </c>
      <c r="BG609" s="187">
        <f>IF(N609="zákl. přenesená",J609,0)</f>
        <v>0</v>
      </c>
      <c r="BH609" s="187">
        <f>IF(N609="sníž. přenesená",J609,0)</f>
        <v>0</v>
      </c>
      <c r="BI609" s="187">
        <f>IF(N609="nulová",J609,0)</f>
        <v>0</v>
      </c>
      <c r="BJ609" s="19" t="s">
        <v>83</v>
      </c>
      <c r="BK609" s="187">
        <f>ROUND(I609*H609,2)</f>
        <v>0</v>
      </c>
      <c r="BL609" s="19" t="s">
        <v>209</v>
      </c>
      <c r="BM609" s="186" t="s">
        <v>776</v>
      </c>
    </row>
    <row r="610" spans="1:65" s="2" customFormat="1" ht="11.25">
      <c r="A610" s="36"/>
      <c r="B610" s="37"/>
      <c r="C610" s="38"/>
      <c r="D610" s="188" t="s">
        <v>138</v>
      </c>
      <c r="E610" s="38"/>
      <c r="F610" s="189" t="s">
        <v>777</v>
      </c>
      <c r="G610" s="38"/>
      <c r="H610" s="38"/>
      <c r="I610" s="190"/>
      <c r="J610" s="38"/>
      <c r="K610" s="38"/>
      <c r="L610" s="41"/>
      <c r="M610" s="191"/>
      <c r="N610" s="192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138</v>
      </c>
      <c r="AU610" s="19" t="s">
        <v>85</v>
      </c>
    </row>
    <row r="611" spans="1:65" s="15" customFormat="1" ht="11.25">
      <c r="B611" s="217"/>
      <c r="C611" s="218"/>
      <c r="D611" s="193" t="s">
        <v>142</v>
      </c>
      <c r="E611" s="219" t="s">
        <v>19</v>
      </c>
      <c r="F611" s="220" t="s">
        <v>778</v>
      </c>
      <c r="G611" s="218"/>
      <c r="H611" s="219" t="s">
        <v>19</v>
      </c>
      <c r="I611" s="221"/>
      <c r="J611" s="218"/>
      <c r="K611" s="218"/>
      <c r="L611" s="222"/>
      <c r="M611" s="223"/>
      <c r="N611" s="224"/>
      <c r="O611" s="224"/>
      <c r="P611" s="224"/>
      <c r="Q611" s="224"/>
      <c r="R611" s="224"/>
      <c r="S611" s="224"/>
      <c r="T611" s="225"/>
      <c r="AT611" s="226" t="s">
        <v>142</v>
      </c>
      <c r="AU611" s="226" t="s">
        <v>85</v>
      </c>
      <c r="AV611" s="15" t="s">
        <v>83</v>
      </c>
      <c r="AW611" s="15" t="s">
        <v>36</v>
      </c>
      <c r="AX611" s="15" t="s">
        <v>75</v>
      </c>
      <c r="AY611" s="226" t="s">
        <v>130</v>
      </c>
    </row>
    <row r="612" spans="1:65" s="13" customFormat="1" ht="11.25">
      <c r="B612" s="195"/>
      <c r="C612" s="196"/>
      <c r="D612" s="193" t="s">
        <v>142</v>
      </c>
      <c r="E612" s="197" t="s">
        <v>19</v>
      </c>
      <c r="F612" s="198" t="s">
        <v>779</v>
      </c>
      <c r="G612" s="196"/>
      <c r="H612" s="199">
        <v>8.0950000000000006</v>
      </c>
      <c r="I612" s="200"/>
      <c r="J612" s="196"/>
      <c r="K612" s="196"/>
      <c r="L612" s="201"/>
      <c r="M612" s="202"/>
      <c r="N612" s="203"/>
      <c r="O612" s="203"/>
      <c r="P612" s="203"/>
      <c r="Q612" s="203"/>
      <c r="R612" s="203"/>
      <c r="S612" s="203"/>
      <c r="T612" s="204"/>
      <c r="AT612" s="205" t="s">
        <v>142</v>
      </c>
      <c r="AU612" s="205" t="s">
        <v>85</v>
      </c>
      <c r="AV612" s="13" t="s">
        <v>85</v>
      </c>
      <c r="AW612" s="13" t="s">
        <v>36</v>
      </c>
      <c r="AX612" s="13" t="s">
        <v>75</v>
      </c>
      <c r="AY612" s="205" t="s">
        <v>130</v>
      </c>
    </row>
    <row r="613" spans="1:65" s="13" customFormat="1" ht="11.25">
      <c r="B613" s="195"/>
      <c r="C613" s="196"/>
      <c r="D613" s="193" t="s">
        <v>142</v>
      </c>
      <c r="E613" s="197" t="s">
        <v>19</v>
      </c>
      <c r="F613" s="198" t="s">
        <v>780</v>
      </c>
      <c r="G613" s="196"/>
      <c r="H613" s="199">
        <v>8.0950000000000006</v>
      </c>
      <c r="I613" s="200"/>
      <c r="J613" s="196"/>
      <c r="K613" s="196"/>
      <c r="L613" s="201"/>
      <c r="M613" s="202"/>
      <c r="N613" s="203"/>
      <c r="O613" s="203"/>
      <c r="P613" s="203"/>
      <c r="Q613" s="203"/>
      <c r="R613" s="203"/>
      <c r="S613" s="203"/>
      <c r="T613" s="204"/>
      <c r="AT613" s="205" t="s">
        <v>142</v>
      </c>
      <c r="AU613" s="205" t="s">
        <v>85</v>
      </c>
      <c r="AV613" s="13" t="s">
        <v>85</v>
      </c>
      <c r="AW613" s="13" t="s">
        <v>36</v>
      </c>
      <c r="AX613" s="13" t="s">
        <v>75</v>
      </c>
      <c r="AY613" s="205" t="s">
        <v>130</v>
      </c>
    </row>
    <row r="614" spans="1:65" s="16" customFormat="1" ht="11.25">
      <c r="B614" s="237"/>
      <c r="C614" s="238"/>
      <c r="D614" s="193" t="s">
        <v>142</v>
      </c>
      <c r="E614" s="239" t="s">
        <v>19</v>
      </c>
      <c r="F614" s="240" t="s">
        <v>365</v>
      </c>
      <c r="G614" s="238"/>
      <c r="H614" s="241">
        <v>16.190000000000001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AT614" s="247" t="s">
        <v>142</v>
      </c>
      <c r="AU614" s="247" t="s">
        <v>85</v>
      </c>
      <c r="AV614" s="16" t="s">
        <v>152</v>
      </c>
      <c r="AW614" s="16" t="s">
        <v>36</v>
      </c>
      <c r="AX614" s="16" t="s">
        <v>75</v>
      </c>
      <c r="AY614" s="247" t="s">
        <v>130</v>
      </c>
    </row>
    <row r="615" spans="1:65" s="15" customFormat="1" ht="11.25">
      <c r="B615" s="217"/>
      <c r="C615" s="218"/>
      <c r="D615" s="193" t="s">
        <v>142</v>
      </c>
      <c r="E615" s="219" t="s">
        <v>19</v>
      </c>
      <c r="F615" s="220" t="s">
        <v>171</v>
      </c>
      <c r="G615" s="218"/>
      <c r="H615" s="219" t="s">
        <v>19</v>
      </c>
      <c r="I615" s="221"/>
      <c r="J615" s="218"/>
      <c r="K615" s="218"/>
      <c r="L615" s="222"/>
      <c r="M615" s="223"/>
      <c r="N615" s="224"/>
      <c r="O615" s="224"/>
      <c r="P615" s="224"/>
      <c r="Q615" s="224"/>
      <c r="R615" s="224"/>
      <c r="S615" s="224"/>
      <c r="T615" s="225"/>
      <c r="AT615" s="226" t="s">
        <v>142</v>
      </c>
      <c r="AU615" s="226" t="s">
        <v>85</v>
      </c>
      <c r="AV615" s="15" t="s">
        <v>83</v>
      </c>
      <c r="AW615" s="15" t="s">
        <v>36</v>
      </c>
      <c r="AX615" s="15" t="s">
        <v>75</v>
      </c>
      <c r="AY615" s="226" t="s">
        <v>130</v>
      </c>
    </row>
    <row r="616" spans="1:65" s="15" customFormat="1" ht="11.25">
      <c r="B616" s="217"/>
      <c r="C616" s="218"/>
      <c r="D616" s="193" t="s">
        <v>142</v>
      </c>
      <c r="E616" s="219" t="s">
        <v>19</v>
      </c>
      <c r="F616" s="220" t="s">
        <v>781</v>
      </c>
      <c r="G616" s="218"/>
      <c r="H616" s="219" t="s">
        <v>19</v>
      </c>
      <c r="I616" s="221"/>
      <c r="J616" s="218"/>
      <c r="K616" s="218"/>
      <c r="L616" s="222"/>
      <c r="M616" s="223"/>
      <c r="N616" s="224"/>
      <c r="O616" s="224"/>
      <c r="P616" s="224"/>
      <c r="Q616" s="224"/>
      <c r="R616" s="224"/>
      <c r="S616" s="224"/>
      <c r="T616" s="225"/>
      <c r="AT616" s="226" t="s">
        <v>142</v>
      </c>
      <c r="AU616" s="226" t="s">
        <v>85</v>
      </c>
      <c r="AV616" s="15" t="s">
        <v>83</v>
      </c>
      <c r="AW616" s="15" t="s">
        <v>36</v>
      </c>
      <c r="AX616" s="15" t="s">
        <v>75</v>
      </c>
      <c r="AY616" s="226" t="s">
        <v>130</v>
      </c>
    </row>
    <row r="617" spans="1:65" s="13" customFormat="1" ht="11.25">
      <c r="B617" s="195"/>
      <c r="C617" s="196"/>
      <c r="D617" s="193" t="s">
        <v>142</v>
      </c>
      <c r="E617" s="197" t="s">
        <v>19</v>
      </c>
      <c r="F617" s="198" t="s">
        <v>782</v>
      </c>
      <c r="G617" s="196"/>
      <c r="H617" s="199">
        <v>17.28</v>
      </c>
      <c r="I617" s="200"/>
      <c r="J617" s="196"/>
      <c r="K617" s="196"/>
      <c r="L617" s="201"/>
      <c r="M617" s="202"/>
      <c r="N617" s="203"/>
      <c r="O617" s="203"/>
      <c r="P617" s="203"/>
      <c r="Q617" s="203"/>
      <c r="R617" s="203"/>
      <c r="S617" s="203"/>
      <c r="T617" s="204"/>
      <c r="AT617" s="205" t="s">
        <v>142</v>
      </c>
      <c r="AU617" s="205" t="s">
        <v>85</v>
      </c>
      <c r="AV617" s="13" t="s">
        <v>85</v>
      </c>
      <c r="AW617" s="13" t="s">
        <v>36</v>
      </c>
      <c r="AX617" s="13" t="s">
        <v>75</v>
      </c>
      <c r="AY617" s="205" t="s">
        <v>130</v>
      </c>
    </row>
    <row r="618" spans="1:65" s="14" customFormat="1" ht="11.25">
      <c r="B618" s="206"/>
      <c r="C618" s="207"/>
      <c r="D618" s="193" t="s">
        <v>142</v>
      </c>
      <c r="E618" s="208" t="s">
        <v>19</v>
      </c>
      <c r="F618" s="209" t="s">
        <v>145</v>
      </c>
      <c r="G618" s="207"/>
      <c r="H618" s="210">
        <v>33.47</v>
      </c>
      <c r="I618" s="211"/>
      <c r="J618" s="207"/>
      <c r="K618" s="207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142</v>
      </c>
      <c r="AU618" s="216" t="s">
        <v>85</v>
      </c>
      <c r="AV618" s="14" t="s">
        <v>137</v>
      </c>
      <c r="AW618" s="14" t="s">
        <v>36</v>
      </c>
      <c r="AX618" s="14" t="s">
        <v>83</v>
      </c>
      <c r="AY618" s="216" t="s">
        <v>130</v>
      </c>
    </row>
    <row r="619" spans="1:65" s="2" customFormat="1" ht="16.5" customHeight="1">
      <c r="A619" s="36"/>
      <c r="B619" s="37"/>
      <c r="C619" s="227" t="s">
        <v>783</v>
      </c>
      <c r="D619" s="227" t="s">
        <v>225</v>
      </c>
      <c r="E619" s="228" t="s">
        <v>784</v>
      </c>
      <c r="F619" s="229" t="s">
        <v>785</v>
      </c>
      <c r="G619" s="230" t="s">
        <v>214</v>
      </c>
      <c r="H619" s="231">
        <v>1.6E-2</v>
      </c>
      <c r="I619" s="232"/>
      <c r="J619" s="233">
        <f>ROUND(I619*H619,2)</f>
        <v>0</v>
      </c>
      <c r="K619" s="229" t="s">
        <v>136</v>
      </c>
      <c r="L619" s="234"/>
      <c r="M619" s="235" t="s">
        <v>19</v>
      </c>
      <c r="N619" s="236" t="s">
        <v>46</v>
      </c>
      <c r="O619" s="66"/>
      <c r="P619" s="184">
        <f>O619*H619</f>
        <v>0</v>
      </c>
      <c r="Q619" s="184">
        <v>1</v>
      </c>
      <c r="R619" s="184">
        <f>Q619*H619</f>
        <v>1.6E-2</v>
      </c>
      <c r="S619" s="184">
        <v>0</v>
      </c>
      <c r="T619" s="185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86" t="s">
        <v>258</v>
      </c>
      <c r="AT619" s="186" t="s">
        <v>225</v>
      </c>
      <c r="AU619" s="186" t="s">
        <v>85</v>
      </c>
      <c r="AY619" s="19" t="s">
        <v>130</v>
      </c>
      <c r="BE619" s="187">
        <f>IF(N619="základní",J619,0)</f>
        <v>0</v>
      </c>
      <c r="BF619" s="187">
        <f>IF(N619="snížená",J619,0)</f>
        <v>0</v>
      </c>
      <c r="BG619" s="187">
        <f>IF(N619="zákl. přenesená",J619,0)</f>
        <v>0</v>
      </c>
      <c r="BH619" s="187">
        <f>IF(N619="sníž. přenesená",J619,0)</f>
        <v>0</v>
      </c>
      <c r="BI619" s="187">
        <f>IF(N619="nulová",J619,0)</f>
        <v>0</v>
      </c>
      <c r="BJ619" s="19" t="s">
        <v>83</v>
      </c>
      <c r="BK619" s="187">
        <f>ROUND(I619*H619,2)</f>
        <v>0</v>
      </c>
      <c r="BL619" s="19" t="s">
        <v>209</v>
      </c>
      <c r="BM619" s="186" t="s">
        <v>786</v>
      </c>
    </row>
    <row r="620" spans="1:65" s="13" customFormat="1" ht="11.25">
      <c r="B620" s="195"/>
      <c r="C620" s="196"/>
      <c r="D620" s="193" t="s">
        <v>142</v>
      </c>
      <c r="E620" s="197" t="s">
        <v>19</v>
      </c>
      <c r="F620" s="198" t="s">
        <v>787</v>
      </c>
      <c r="G620" s="196"/>
      <c r="H620" s="199">
        <v>1.6E-2</v>
      </c>
      <c r="I620" s="200"/>
      <c r="J620" s="196"/>
      <c r="K620" s="196"/>
      <c r="L620" s="201"/>
      <c r="M620" s="202"/>
      <c r="N620" s="203"/>
      <c r="O620" s="203"/>
      <c r="P620" s="203"/>
      <c r="Q620" s="203"/>
      <c r="R620" s="203"/>
      <c r="S620" s="203"/>
      <c r="T620" s="204"/>
      <c r="AT620" s="205" t="s">
        <v>142</v>
      </c>
      <c r="AU620" s="205" t="s">
        <v>85</v>
      </c>
      <c r="AV620" s="13" t="s">
        <v>85</v>
      </c>
      <c r="AW620" s="13" t="s">
        <v>36</v>
      </c>
      <c r="AX620" s="13" t="s">
        <v>75</v>
      </c>
      <c r="AY620" s="205" t="s">
        <v>130</v>
      </c>
    </row>
    <row r="621" spans="1:65" s="14" customFormat="1" ht="11.25">
      <c r="B621" s="206"/>
      <c r="C621" s="207"/>
      <c r="D621" s="193" t="s">
        <v>142</v>
      </c>
      <c r="E621" s="208" t="s">
        <v>19</v>
      </c>
      <c r="F621" s="209" t="s">
        <v>145</v>
      </c>
      <c r="G621" s="207"/>
      <c r="H621" s="210">
        <v>1.6E-2</v>
      </c>
      <c r="I621" s="211"/>
      <c r="J621" s="207"/>
      <c r="K621" s="207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142</v>
      </c>
      <c r="AU621" s="216" t="s">
        <v>85</v>
      </c>
      <c r="AV621" s="14" t="s">
        <v>137</v>
      </c>
      <c r="AW621" s="14" t="s">
        <v>36</v>
      </c>
      <c r="AX621" s="14" t="s">
        <v>83</v>
      </c>
      <c r="AY621" s="216" t="s">
        <v>130</v>
      </c>
    </row>
    <row r="622" spans="1:65" s="2" customFormat="1" ht="21.75" customHeight="1">
      <c r="A622" s="36"/>
      <c r="B622" s="37"/>
      <c r="C622" s="175" t="s">
        <v>547</v>
      </c>
      <c r="D622" s="175" t="s">
        <v>132</v>
      </c>
      <c r="E622" s="176" t="s">
        <v>788</v>
      </c>
      <c r="F622" s="177" t="s">
        <v>789</v>
      </c>
      <c r="G622" s="178" t="s">
        <v>135</v>
      </c>
      <c r="H622" s="179">
        <v>8.64</v>
      </c>
      <c r="I622" s="180"/>
      <c r="J622" s="181">
        <f>ROUND(I622*H622,2)</f>
        <v>0</v>
      </c>
      <c r="K622" s="177" t="s">
        <v>136</v>
      </c>
      <c r="L622" s="41"/>
      <c r="M622" s="182" t="s">
        <v>19</v>
      </c>
      <c r="N622" s="183" t="s">
        <v>46</v>
      </c>
      <c r="O622" s="66"/>
      <c r="P622" s="184">
        <f>O622*H622</f>
        <v>0</v>
      </c>
      <c r="Q622" s="184">
        <v>3.0000000000000001E-5</v>
      </c>
      <c r="R622" s="184">
        <f>Q622*H622</f>
        <v>2.5920000000000001E-4</v>
      </c>
      <c r="S622" s="184">
        <v>0</v>
      </c>
      <c r="T622" s="185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86" t="s">
        <v>209</v>
      </c>
      <c r="AT622" s="186" t="s">
        <v>132</v>
      </c>
      <c r="AU622" s="186" t="s">
        <v>85</v>
      </c>
      <c r="AY622" s="19" t="s">
        <v>130</v>
      </c>
      <c r="BE622" s="187">
        <f>IF(N622="základní",J622,0)</f>
        <v>0</v>
      </c>
      <c r="BF622" s="187">
        <f>IF(N622="snížená",J622,0)</f>
        <v>0</v>
      </c>
      <c r="BG622" s="187">
        <f>IF(N622="zákl. přenesená",J622,0)</f>
        <v>0</v>
      </c>
      <c r="BH622" s="187">
        <f>IF(N622="sníž. přenesená",J622,0)</f>
        <v>0</v>
      </c>
      <c r="BI622" s="187">
        <f>IF(N622="nulová",J622,0)</f>
        <v>0</v>
      </c>
      <c r="BJ622" s="19" t="s">
        <v>83</v>
      </c>
      <c r="BK622" s="187">
        <f>ROUND(I622*H622,2)</f>
        <v>0</v>
      </c>
      <c r="BL622" s="19" t="s">
        <v>209</v>
      </c>
      <c r="BM622" s="186" t="s">
        <v>790</v>
      </c>
    </row>
    <row r="623" spans="1:65" s="2" customFormat="1" ht="11.25">
      <c r="A623" s="36"/>
      <c r="B623" s="37"/>
      <c r="C623" s="38"/>
      <c r="D623" s="188" t="s">
        <v>138</v>
      </c>
      <c r="E623" s="38"/>
      <c r="F623" s="189" t="s">
        <v>791</v>
      </c>
      <c r="G623" s="38"/>
      <c r="H623" s="38"/>
      <c r="I623" s="190"/>
      <c r="J623" s="38"/>
      <c r="K623" s="38"/>
      <c r="L623" s="41"/>
      <c r="M623" s="191"/>
      <c r="N623" s="192"/>
      <c r="O623" s="66"/>
      <c r="P623" s="66"/>
      <c r="Q623" s="66"/>
      <c r="R623" s="66"/>
      <c r="S623" s="66"/>
      <c r="T623" s="67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T623" s="19" t="s">
        <v>138</v>
      </c>
      <c r="AU623" s="19" t="s">
        <v>85</v>
      </c>
    </row>
    <row r="624" spans="1:65" s="15" customFormat="1" ht="11.25">
      <c r="B624" s="217"/>
      <c r="C624" s="218"/>
      <c r="D624" s="193" t="s">
        <v>142</v>
      </c>
      <c r="E624" s="219" t="s">
        <v>19</v>
      </c>
      <c r="F624" s="220" t="s">
        <v>171</v>
      </c>
      <c r="G624" s="218"/>
      <c r="H624" s="219" t="s">
        <v>19</v>
      </c>
      <c r="I624" s="221"/>
      <c r="J624" s="218"/>
      <c r="K624" s="218"/>
      <c r="L624" s="222"/>
      <c r="M624" s="223"/>
      <c r="N624" s="224"/>
      <c r="O624" s="224"/>
      <c r="P624" s="224"/>
      <c r="Q624" s="224"/>
      <c r="R624" s="224"/>
      <c r="S624" s="224"/>
      <c r="T624" s="225"/>
      <c r="AT624" s="226" t="s">
        <v>142</v>
      </c>
      <c r="AU624" s="226" t="s">
        <v>85</v>
      </c>
      <c r="AV624" s="15" t="s">
        <v>83</v>
      </c>
      <c r="AW624" s="15" t="s">
        <v>36</v>
      </c>
      <c r="AX624" s="15" t="s">
        <v>75</v>
      </c>
      <c r="AY624" s="226" t="s">
        <v>130</v>
      </c>
    </row>
    <row r="625" spans="1:65" s="15" customFormat="1" ht="11.25">
      <c r="B625" s="217"/>
      <c r="C625" s="218"/>
      <c r="D625" s="193" t="s">
        <v>142</v>
      </c>
      <c r="E625" s="219" t="s">
        <v>19</v>
      </c>
      <c r="F625" s="220" t="s">
        <v>792</v>
      </c>
      <c r="G625" s="218"/>
      <c r="H625" s="219" t="s">
        <v>19</v>
      </c>
      <c r="I625" s="221"/>
      <c r="J625" s="218"/>
      <c r="K625" s="218"/>
      <c r="L625" s="222"/>
      <c r="M625" s="223"/>
      <c r="N625" s="224"/>
      <c r="O625" s="224"/>
      <c r="P625" s="224"/>
      <c r="Q625" s="224"/>
      <c r="R625" s="224"/>
      <c r="S625" s="224"/>
      <c r="T625" s="225"/>
      <c r="AT625" s="226" t="s">
        <v>142</v>
      </c>
      <c r="AU625" s="226" t="s">
        <v>85</v>
      </c>
      <c r="AV625" s="15" t="s">
        <v>83</v>
      </c>
      <c r="AW625" s="15" t="s">
        <v>36</v>
      </c>
      <c r="AX625" s="15" t="s">
        <v>75</v>
      </c>
      <c r="AY625" s="226" t="s">
        <v>130</v>
      </c>
    </row>
    <row r="626" spans="1:65" s="13" customFormat="1" ht="11.25">
      <c r="B626" s="195"/>
      <c r="C626" s="196"/>
      <c r="D626" s="193" t="s">
        <v>142</v>
      </c>
      <c r="E626" s="197" t="s">
        <v>19</v>
      </c>
      <c r="F626" s="198" t="s">
        <v>793</v>
      </c>
      <c r="G626" s="196"/>
      <c r="H626" s="199">
        <v>8.64</v>
      </c>
      <c r="I626" s="200"/>
      <c r="J626" s="196"/>
      <c r="K626" s="196"/>
      <c r="L626" s="201"/>
      <c r="M626" s="202"/>
      <c r="N626" s="203"/>
      <c r="O626" s="203"/>
      <c r="P626" s="203"/>
      <c r="Q626" s="203"/>
      <c r="R626" s="203"/>
      <c r="S626" s="203"/>
      <c r="T626" s="204"/>
      <c r="AT626" s="205" t="s">
        <v>142</v>
      </c>
      <c r="AU626" s="205" t="s">
        <v>85</v>
      </c>
      <c r="AV626" s="13" t="s">
        <v>85</v>
      </c>
      <c r="AW626" s="13" t="s">
        <v>36</v>
      </c>
      <c r="AX626" s="13" t="s">
        <v>75</v>
      </c>
      <c r="AY626" s="205" t="s">
        <v>130</v>
      </c>
    </row>
    <row r="627" spans="1:65" s="14" customFormat="1" ht="11.25">
      <c r="B627" s="206"/>
      <c r="C627" s="207"/>
      <c r="D627" s="193" t="s">
        <v>142</v>
      </c>
      <c r="E627" s="208" t="s">
        <v>19</v>
      </c>
      <c r="F627" s="209" t="s">
        <v>145</v>
      </c>
      <c r="G627" s="207"/>
      <c r="H627" s="210">
        <v>8.64</v>
      </c>
      <c r="I627" s="211"/>
      <c r="J627" s="207"/>
      <c r="K627" s="207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142</v>
      </c>
      <c r="AU627" s="216" t="s">
        <v>85</v>
      </c>
      <c r="AV627" s="14" t="s">
        <v>137</v>
      </c>
      <c r="AW627" s="14" t="s">
        <v>36</v>
      </c>
      <c r="AX627" s="14" t="s">
        <v>83</v>
      </c>
      <c r="AY627" s="216" t="s">
        <v>130</v>
      </c>
    </row>
    <row r="628" spans="1:65" s="2" customFormat="1" ht="16.5" customHeight="1">
      <c r="A628" s="36"/>
      <c r="B628" s="37"/>
      <c r="C628" s="227" t="s">
        <v>794</v>
      </c>
      <c r="D628" s="227" t="s">
        <v>225</v>
      </c>
      <c r="E628" s="228" t="s">
        <v>795</v>
      </c>
      <c r="F628" s="229" t="s">
        <v>796</v>
      </c>
      <c r="G628" s="230" t="s">
        <v>214</v>
      </c>
      <c r="H628" s="231">
        <v>1.4999999999999999E-2</v>
      </c>
      <c r="I628" s="232"/>
      <c r="J628" s="233">
        <f>ROUND(I628*H628,2)</f>
        <v>0</v>
      </c>
      <c r="K628" s="229" t="s">
        <v>136</v>
      </c>
      <c r="L628" s="234"/>
      <c r="M628" s="235" t="s">
        <v>19</v>
      </c>
      <c r="N628" s="236" t="s">
        <v>46</v>
      </c>
      <c r="O628" s="66"/>
      <c r="P628" s="184">
        <f>O628*H628</f>
        <v>0</v>
      </c>
      <c r="Q628" s="184">
        <v>1</v>
      </c>
      <c r="R628" s="184">
        <f>Q628*H628</f>
        <v>1.4999999999999999E-2</v>
      </c>
      <c r="S628" s="184">
        <v>0</v>
      </c>
      <c r="T628" s="185">
        <f>S628*H628</f>
        <v>0</v>
      </c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R628" s="186" t="s">
        <v>258</v>
      </c>
      <c r="AT628" s="186" t="s">
        <v>225</v>
      </c>
      <c r="AU628" s="186" t="s">
        <v>85</v>
      </c>
      <c r="AY628" s="19" t="s">
        <v>130</v>
      </c>
      <c r="BE628" s="187">
        <f>IF(N628="základní",J628,0)</f>
        <v>0</v>
      </c>
      <c r="BF628" s="187">
        <f>IF(N628="snížená",J628,0)</f>
        <v>0</v>
      </c>
      <c r="BG628" s="187">
        <f>IF(N628="zákl. přenesená",J628,0)</f>
        <v>0</v>
      </c>
      <c r="BH628" s="187">
        <f>IF(N628="sníž. přenesená",J628,0)</f>
        <v>0</v>
      </c>
      <c r="BI628" s="187">
        <f>IF(N628="nulová",J628,0)</f>
        <v>0</v>
      </c>
      <c r="BJ628" s="19" t="s">
        <v>83</v>
      </c>
      <c r="BK628" s="187">
        <f>ROUND(I628*H628,2)</f>
        <v>0</v>
      </c>
      <c r="BL628" s="19" t="s">
        <v>209</v>
      </c>
      <c r="BM628" s="186" t="s">
        <v>797</v>
      </c>
    </row>
    <row r="629" spans="1:65" s="13" customFormat="1" ht="11.25">
      <c r="B629" s="195"/>
      <c r="C629" s="196"/>
      <c r="D629" s="193" t="s">
        <v>142</v>
      </c>
      <c r="E629" s="197" t="s">
        <v>19</v>
      </c>
      <c r="F629" s="198" t="s">
        <v>798</v>
      </c>
      <c r="G629" s="196"/>
      <c r="H629" s="199">
        <v>1.4999999999999999E-2</v>
      </c>
      <c r="I629" s="200"/>
      <c r="J629" s="196"/>
      <c r="K629" s="196"/>
      <c r="L629" s="201"/>
      <c r="M629" s="202"/>
      <c r="N629" s="203"/>
      <c r="O629" s="203"/>
      <c r="P629" s="203"/>
      <c r="Q629" s="203"/>
      <c r="R629" s="203"/>
      <c r="S629" s="203"/>
      <c r="T629" s="204"/>
      <c r="AT629" s="205" t="s">
        <v>142</v>
      </c>
      <c r="AU629" s="205" t="s">
        <v>85</v>
      </c>
      <c r="AV629" s="13" t="s">
        <v>85</v>
      </c>
      <c r="AW629" s="13" t="s">
        <v>36</v>
      </c>
      <c r="AX629" s="13" t="s">
        <v>75</v>
      </c>
      <c r="AY629" s="205" t="s">
        <v>130</v>
      </c>
    </row>
    <row r="630" spans="1:65" s="14" customFormat="1" ht="11.25">
      <c r="B630" s="206"/>
      <c r="C630" s="207"/>
      <c r="D630" s="193" t="s">
        <v>142</v>
      </c>
      <c r="E630" s="208" t="s">
        <v>19</v>
      </c>
      <c r="F630" s="209" t="s">
        <v>145</v>
      </c>
      <c r="G630" s="207"/>
      <c r="H630" s="210">
        <v>1.4999999999999999E-2</v>
      </c>
      <c r="I630" s="211"/>
      <c r="J630" s="207"/>
      <c r="K630" s="207"/>
      <c r="L630" s="212"/>
      <c r="M630" s="213"/>
      <c r="N630" s="214"/>
      <c r="O630" s="214"/>
      <c r="P630" s="214"/>
      <c r="Q630" s="214"/>
      <c r="R630" s="214"/>
      <c r="S630" s="214"/>
      <c r="T630" s="215"/>
      <c r="AT630" s="216" t="s">
        <v>142</v>
      </c>
      <c r="AU630" s="216" t="s">
        <v>85</v>
      </c>
      <c r="AV630" s="14" t="s">
        <v>137</v>
      </c>
      <c r="AW630" s="14" t="s">
        <v>36</v>
      </c>
      <c r="AX630" s="14" t="s">
        <v>83</v>
      </c>
      <c r="AY630" s="216" t="s">
        <v>130</v>
      </c>
    </row>
    <row r="631" spans="1:65" s="2" customFormat="1" ht="16.5" customHeight="1">
      <c r="A631" s="36"/>
      <c r="B631" s="37"/>
      <c r="C631" s="175" t="s">
        <v>552</v>
      </c>
      <c r="D631" s="175" t="s">
        <v>132</v>
      </c>
      <c r="E631" s="176" t="s">
        <v>799</v>
      </c>
      <c r="F631" s="177" t="s">
        <v>800</v>
      </c>
      <c r="G631" s="178" t="s">
        <v>135</v>
      </c>
      <c r="H631" s="179">
        <v>16.920000000000002</v>
      </c>
      <c r="I631" s="180"/>
      <c r="J631" s="181">
        <f>ROUND(I631*H631,2)</f>
        <v>0</v>
      </c>
      <c r="K631" s="177" t="s">
        <v>136</v>
      </c>
      <c r="L631" s="41"/>
      <c r="M631" s="182" t="s">
        <v>19</v>
      </c>
      <c r="N631" s="183" t="s">
        <v>46</v>
      </c>
      <c r="O631" s="66"/>
      <c r="P631" s="184">
        <f>O631*H631</f>
        <v>0</v>
      </c>
      <c r="Q631" s="184">
        <v>4.0000000000000002E-4</v>
      </c>
      <c r="R631" s="184">
        <f>Q631*H631</f>
        <v>6.7680000000000006E-3</v>
      </c>
      <c r="S631" s="184">
        <v>0</v>
      </c>
      <c r="T631" s="185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86" t="s">
        <v>209</v>
      </c>
      <c r="AT631" s="186" t="s">
        <v>132</v>
      </c>
      <c r="AU631" s="186" t="s">
        <v>85</v>
      </c>
      <c r="AY631" s="19" t="s">
        <v>130</v>
      </c>
      <c r="BE631" s="187">
        <f>IF(N631="základní",J631,0)</f>
        <v>0</v>
      </c>
      <c r="BF631" s="187">
        <f>IF(N631="snížená",J631,0)</f>
        <v>0</v>
      </c>
      <c r="BG631" s="187">
        <f>IF(N631="zákl. přenesená",J631,0)</f>
        <v>0</v>
      </c>
      <c r="BH631" s="187">
        <f>IF(N631="sníž. přenesená",J631,0)</f>
        <v>0</v>
      </c>
      <c r="BI631" s="187">
        <f>IF(N631="nulová",J631,0)</f>
        <v>0</v>
      </c>
      <c r="BJ631" s="19" t="s">
        <v>83</v>
      </c>
      <c r="BK631" s="187">
        <f>ROUND(I631*H631,2)</f>
        <v>0</v>
      </c>
      <c r="BL631" s="19" t="s">
        <v>209</v>
      </c>
      <c r="BM631" s="186" t="s">
        <v>801</v>
      </c>
    </row>
    <row r="632" spans="1:65" s="2" customFormat="1" ht="11.25">
      <c r="A632" s="36"/>
      <c r="B632" s="37"/>
      <c r="C632" s="38"/>
      <c r="D632" s="188" t="s">
        <v>138</v>
      </c>
      <c r="E632" s="38"/>
      <c r="F632" s="189" t="s">
        <v>802</v>
      </c>
      <c r="G632" s="38"/>
      <c r="H632" s="38"/>
      <c r="I632" s="190"/>
      <c r="J632" s="38"/>
      <c r="K632" s="38"/>
      <c r="L632" s="41"/>
      <c r="M632" s="191"/>
      <c r="N632" s="192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138</v>
      </c>
      <c r="AU632" s="19" t="s">
        <v>85</v>
      </c>
    </row>
    <row r="633" spans="1:65" s="15" customFormat="1" ht="11.25">
      <c r="B633" s="217"/>
      <c r="C633" s="218"/>
      <c r="D633" s="193" t="s">
        <v>142</v>
      </c>
      <c r="E633" s="219" t="s">
        <v>19</v>
      </c>
      <c r="F633" s="220" t="s">
        <v>803</v>
      </c>
      <c r="G633" s="218"/>
      <c r="H633" s="219" t="s">
        <v>19</v>
      </c>
      <c r="I633" s="221"/>
      <c r="J633" s="218"/>
      <c r="K633" s="218"/>
      <c r="L633" s="222"/>
      <c r="M633" s="223"/>
      <c r="N633" s="224"/>
      <c r="O633" s="224"/>
      <c r="P633" s="224"/>
      <c r="Q633" s="224"/>
      <c r="R633" s="224"/>
      <c r="S633" s="224"/>
      <c r="T633" s="225"/>
      <c r="AT633" s="226" t="s">
        <v>142</v>
      </c>
      <c r="AU633" s="226" t="s">
        <v>85</v>
      </c>
      <c r="AV633" s="15" t="s">
        <v>83</v>
      </c>
      <c r="AW633" s="15" t="s">
        <v>36</v>
      </c>
      <c r="AX633" s="15" t="s">
        <v>75</v>
      </c>
      <c r="AY633" s="226" t="s">
        <v>130</v>
      </c>
    </row>
    <row r="634" spans="1:65" s="15" customFormat="1" ht="11.25">
      <c r="B634" s="217"/>
      <c r="C634" s="218"/>
      <c r="D634" s="193" t="s">
        <v>142</v>
      </c>
      <c r="E634" s="219" t="s">
        <v>19</v>
      </c>
      <c r="F634" s="220" t="s">
        <v>804</v>
      </c>
      <c r="G634" s="218"/>
      <c r="H634" s="219" t="s">
        <v>19</v>
      </c>
      <c r="I634" s="221"/>
      <c r="J634" s="218"/>
      <c r="K634" s="218"/>
      <c r="L634" s="222"/>
      <c r="M634" s="223"/>
      <c r="N634" s="224"/>
      <c r="O634" s="224"/>
      <c r="P634" s="224"/>
      <c r="Q634" s="224"/>
      <c r="R634" s="224"/>
      <c r="S634" s="224"/>
      <c r="T634" s="225"/>
      <c r="AT634" s="226" t="s">
        <v>142</v>
      </c>
      <c r="AU634" s="226" t="s">
        <v>85</v>
      </c>
      <c r="AV634" s="15" t="s">
        <v>83</v>
      </c>
      <c r="AW634" s="15" t="s">
        <v>36</v>
      </c>
      <c r="AX634" s="15" t="s">
        <v>75</v>
      </c>
      <c r="AY634" s="226" t="s">
        <v>130</v>
      </c>
    </row>
    <row r="635" spans="1:65" s="13" customFormat="1" ht="11.25">
      <c r="B635" s="195"/>
      <c r="C635" s="196"/>
      <c r="D635" s="193" t="s">
        <v>142</v>
      </c>
      <c r="E635" s="197" t="s">
        <v>19</v>
      </c>
      <c r="F635" s="198" t="s">
        <v>772</v>
      </c>
      <c r="G635" s="196"/>
      <c r="H635" s="199">
        <v>8.4600000000000009</v>
      </c>
      <c r="I635" s="200"/>
      <c r="J635" s="196"/>
      <c r="K635" s="196"/>
      <c r="L635" s="201"/>
      <c r="M635" s="202"/>
      <c r="N635" s="203"/>
      <c r="O635" s="203"/>
      <c r="P635" s="203"/>
      <c r="Q635" s="203"/>
      <c r="R635" s="203"/>
      <c r="S635" s="203"/>
      <c r="T635" s="204"/>
      <c r="AT635" s="205" t="s">
        <v>142</v>
      </c>
      <c r="AU635" s="205" t="s">
        <v>85</v>
      </c>
      <c r="AV635" s="13" t="s">
        <v>85</v>
      </c>
      <c r="AW635" s="13" t="s">
        <v>36</v>
      </c>
      <c r="AX635" s="13" t="s">
        <v>75</v>
      </c>
      <c r="AY635" s="205" t="s">
        <v>130</v>
      </c>
    </row>
    <row r="636" spans="1:65" s="13" customFormat="1" ht="11.25">
      <c r="B636" s="195"/>
      <c r="C636" s="196"/>
      <c r="D636" s="193" t="s">
        <v>142</v>
      </c>
      <c r="E636" s="197" t="s">
        <v>19</v>
      </c>
      <c r="F636" s="198" t="s">
        <v>773</v>
      </c>
      <c r="G636" s="196"/>
      <c r="H636" s="199">
        <v>8.4600000000000009</v>
      </c>
      <c r="I636" s="200"/>
      <c r="J636" s="196"/>
      <c r="K636" s="196"/>
      <c r="L636" s="201"/>
      <c r="M636" s="202"/>
      <c r="N636" s="203"/>
      <c r="O636" s="203"/>
      <c r="P636" s="203"/>
      <c r="Q636" s="203"/>
      <c r="R636" s="203"/>
      <c r="S636" s="203"/>
      <c r="T636" s="204"/>
      <c r="AT636" s="205" t="s">
        <v>142</v>
      </c>
      <c r="AU636" s="205" t="s">
        <v>85</v>
      </c>
      <c r="AV636" s="13" t="s">
        <v>85</v>
      </c>
      <c r="AW636" s="13" t="s">
        <v>36</v>
      </c>
      <c r="AX636" s="13" t="s">
        <v>75</v>
      </c>
      <c r="AY636" s="205" t="s">
        <v>130</v>
      </c>
    </row>
    <row r="637" spans="1:65" s="14" customFormat="1" ht="11.25">
      <c r="B637" s="206"/>
      <c r="C637" s="207"/>
      <c r="D637" s="193" t="s">
        <v>142</v>
      </c>
      <c r="E637" s="208" t="s">
        <v>19</v>
      </c>
      <c r="F637" s="209" t="s">
        <v>145</v>
      </c>
      <c r="G637" s="207"/>
      <c r="H637" s="210">
        <v>16.920000000000002</v>
      </c>
      <c r="I637" s="211"/>
      <c r="J637" s="207"/>
      <c r="K637" s="207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142</v>
      </c>
      <c r="AU637" s="216" t="s">
        <v>85</v>
      </c>
      <c r="AV637" s="14" t="s">
        <v>137</v>
      </c>
      <c r="AW637" s="14" t="s">
        <v>36</v>
      </c>
      <c r="AX637" s="14" t="s">
        <v>83</v>
      </c>
      <c r="AY637" s="216" t="s">
        <v>130</v>
      </c>
    </row>
    <row r="638" spans="1:65" s="2" customFormat="1" ht="16.5" customHeight="1">
      <c r="A638" s="36"/>
      <c r="B638" s="37"/>
      <c r="C638" s="175" t="s">
        <v>805</v>
      </c>
      <c r="D638" s="175" t="s">
        <v>132</v>
      </c>
      <c r="E638" s="176" t="s">
        <v>806</v>
      </c>
      <c r="F638" s="177" t="s">
        <v>807</v>
      </c>
      <c r="G638" s="178" t="s">
        <v>135</v>
      </c>
      <c r="H638" s="179">
        <v>16.190000000000001</v>
      </c>
      <c r="I638" s="180"/>
      <c r="J638" s="181">
        <f>ROUND(I638*H638,2)</f>
        <v>0</v>
      </c>
      <c r="K638" s="177" t="s">
        <v>136</v>
      </c>
      <c r="L638" s="41"/>
      <c r="M638" s="182" t="s">
        <v>19</v>
      </c>
      <c r="N638" s="183" t="s">
        <v>46</v>
      </c>
      <c r="O638" s="66"/>
      <c r="P638" s="184">
        <f>O638*H638</f>
        <v>0</v>
      </c>
      <c r="Q638" s="184">
        <v>4.0000000000000002E-4</v>
      </c>
      <c r="R638" s="184">
        <f>Q638*H638</f>
        <v>6.4760000000000009E-3</v>
      </c>
      <c r="S638" s="184">
        <v>0</v>
      </c>
      <c r="T638" s="185">
        <f>S638*H638</f>
        <v>0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86" t="s">
        <v>209</v>
      </c>
      <c r="AT638" s="186" t="s">
        <v>132</v>
      </c>
      <c r="AU638" s="186" t="s">
        <v>85</v>
      </c>
      <c r="AY638" s="19" t="s">
        <v>130</v>
      </c>
      <c r="BE638" s="187">
        <f>IF(N638="základní",J638,0)</f>
        <v>0</v>
      </c>
      <c r="BF638" s="187">
        <f>IF(N638="snížená",J638,0)</f>
        <v>0</v>
      </c>
      <c r="BG638" s="187">
        <f>IF(N638="zákl. přenesená",J638,0)</f>
        <v>0</v>
      </c>
      <c r="BH638" s="187">
        <f>IF(N638="sníž. přenesená",J638,0)</f>
        <v>0</v>
      </c>
      <c r="BI638" s="187">
        <f>IF(N638="nulová",J638,0)</f>
        <v>0</v>
      </c>
      <c r="BJ638" s="19" t="s">
        <v>83</v>
      </c>
      <c r="BK638" s="187">
        <f>ROUND(I638*H638,2)</f>
        <v>0</v>
      </c>
      <c r="BL638" s="19" t="s">
        <v>209</v>
      </c>
      <c r="BM638" s="186" t="s">
        <v>808</v>
      </c>
    </row>
    <row r="639" spans="1:65" s="2" customFormat="1" ht="11.25">
      <c r="A639" s="36"/>
      <c r="B639" s="37"/>
      <c r="C639" s="38"/>
      <c r="D639" s="188" t="s">
        <v>138</v>
      </c>
      <c r="E639" s="38"/>
      <c r="F639" s="189" t="s">
        <v>809</v>
      </c>
      <c r="G639" s="38"/>
      <c r="H639" s="38"/>
      <c r="I639" s="190"/>
      <c r="J639" s="38"/>
      <c r="K639" s="38"/>
      <c r="L639" s="41"/>
      <c r="M639" s="191"/>
      <c r="N639" s="192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138</v>
      </c>
      <c r="AU639" s="19" t="s">
        <v>85</v>
      </c>
    </row>
    <row r="640" spans="1:65" s="15" customFormat="1" ht="11.25">
      <c r="B640" s="217"/>
      <c r="C640" s="218"/>
      <c r="D640" s="193" t="s">
        <v>142</v>
      </c>
      <c r="E640" s="219" t="s">
        <v>19</v>
      </c>
      <c r="F640" s="220" t="s">
        <v>803</v>
      </c>
      <c r="G640" s="218"/>
      <c r="H640" s="219" t="s">
        <v>19</v>
      </c>
      <c r="I640" s="221"/>
      <c r="J640" s="218"/>
      <c r="K640" s="218"/>
      <c r="L640" s="222"/>
      <c r="M640" s="223"/>
      <c r="N640" s="224"/>
      <c r="O640" s="224"/>
      <c r="P640" s="224"/>
      <c r="Q640" s="224"/>
      <c r="R640" s="224"/>
      <c r="S640" s="224"/>
      <c r="T640" s="225"/>
      <c r="AT640" s="226" t="s">
        <v>142</v>
      </c>
      <c r="AU640" s="226" t="s">
        <v>85</v>
      </c>
      <c r="AV640" s="15" t="s">
        <v>83</v>
      </c>
      <c r="AW640" s="15" t="s">
        <v>36</v>
      </c>
      <c r="AX640" s="15" t="s">
        <v>75</v>
      </c>
      <c r="AY640" s="226" t="s">
        <v>130</v>
      </c>
    </row>
    <row r="641" spans="1:65" s="15" customFormat="1" ht="11.25">
      <c r="B641" s="217"/>
      <c r="C641" s="218"/>
      <c r="D641" s="193" t="s">
        <v>142</v>
      </c>
      <c r="E641" s="219" t="s">
        <v>19</v>
      </c>
      <c r="F641" s="220" t="s">
        <v>810</v>
      </c>
      <c r="G641" s="218"/>
      <c r="H641" s="219" t="s">
        <v>19</v>
      </c>
      <c r="I641" s="221"/>
      <c r="J641" s="218"/>
      <c r="K641" s="218"/>
      <c r="L641" s="222"/>
      <c r="M641" s="223"/>
      <c r="N641" s="224"/>
      <c r="O641" s="224"/>
      <c r="P641" s="224"/>
      <c r="Q641" s="224"/>
      <c r="R641" s="224"/>
      <c r="S641" s="224"/>
      <c r="T641" s="225"/>
      <c r="AT641" s="226" t="s">
        <v>142</v>
      </c>
      <c r="AU641" s="226" t="s">
        <v>85</v>
      </c>
      <c r="AV641" s="15" t="s">
        <v>83</v>
      </c>
      <c r="AW641" s="15" t="s">
        <v>36</v>
      </c>
      <c r="AX641" s="15" t="s">
        <v>75</v>
      </c>
      <c r="AY641" s="226" t="s">
        <v>130</v>
      </c>
    </row>
    <row r="642" spans="1:65" s="13" customFormat="1" ht="11.25">
      <c r="B642" s="195"/>
      <c r="C642" s="196"/>
      <c r="D642" s="193" t="s">
        <v>142</v>
      </c>
      <c r="E642" s="197" t="s">
        <v>19</v>
      </c>
      <c r="F642" s="198" t="s">
        <v>779</v>
      </c>
      <c r="G642" s="196"/>
      <c r="H642" s="199">
        <v>8.0950000000000006</v>
      </c>
      <c r="I642" s="200"/>
      <c r="J642" s="196"/>
      <c r="K642" s="196"/>
      <c r="L642" s="201"/>
      <c r="M642" s="202"/>
      <c r="N642" s="203"/>
      <c r="O642" s="203"/>
      <c r="P642" s="203"/>
      <c r="Q642" s="203"/>
      <c r="R642" s="203"/>
      <c r="S642" s="203"/>
      <c r="T642" s="204"/>
      <c r="AT642" s="205" t="s">
        <v>142</v>
      </c>
      <c r="AU642" s="205" t="s">
        <v>85</v>
      </c>
      <c r="AV642" s="13" t="s">
        <v>85</v>
      </c>
      <c r="AW642" s="13" t="s">
        <v>36</v>
      </c>
      <c r="AX642" s="13" t="s">
        <v>75</v>
      </c>
      <c r="AY642" s="205" t="s">
        <v>130</v>
      </c>
    </row>
    <row r="643" spans="1:65" s="13" customFormat="1" ht="11.25">
      <c r="B643" s="195"/>
      <c r="C643" s="196"/>
      <c r="D643" s="193" t="s">
        <v>142</v>
      </c>
      <c r="E643" s="197" t="s">
        <v>19</v>
      </c>
      <c r="F643" s="198" t="s">
        <v>780</v>
      </c>
      <c r="G643" s="196"/>
      <c r="H643" s="199">
        <v>8.0950000000000006</v>
      </c>
      <c r="I643" s="200"/>
      <c r="J643" s="196"/>
      <c r="K643" s="196"/>
      <c r="L643" s="201"/>
      <c r="M643" s="202"/>
      <c r="N643" s="203"/>
      <c r="O643" s="203"/>
      <c r="P643" s="203"/>
      <c r="Q643" s="203"/>
      <c r="R643" s="203"/>
      <c r="S643" s="203"/>
      <c r="T643" s="204"/>
      <c r="AT643" s="205" t="s">
        <v>142</v>
      </c>
      <c r="AU643" s="205" t="s">
        <v>85</v>
      </c>
      <c r="AV643" s="13" t="s">
        <v>85</v>
      </c>
      <c r="AW643" s="13" t="s">
        <v>36</v>
      </c>
      <c r="AX643" s="13" t="s">
        <v>75</v>
      </c>
      <c r="AY643" s="205" t="s">
        <v>130</v>
      </c>
    </row>
    <row r="644" spans="1:65" s="14" customFormat="1" ht="11.25">
      <c r="B644" s="206"/>
      <c r="C644" s="207"/>
      <c r="D644" s="193" t="s">
        <v>142</v>
      </c>
      <c r="E644" s="208" t="s">
        <v>19</v>
      </c>
      <c r="F644" s="209" t="s">
        <v>145</v>
      </c>
      <c r="G644" s="207"/>
      <c r="H644" s="210">
        <v>16.190000000000001</v>
      </c>
      <c r="I644" s="211"/>
      <c r="J644" s="207"/>
      <c r="K644" s="207"/>
      <c r="L644" s="212"/>
      <c r="M644" s="213"/>
      <c r="N644" s="214"/>
      <c r="O644" s="214"/>
      <c r="P644" s="214"/>
      <c r="Q644" s="214"/>
      <c r="R644" s="214"/>
      <c r="S644" s="214"/>
      <c r="T644" s="215"/>
      <c r="AT644" s="216" t="s">
        <v>142</v>
      </c>
      <c r="AU644" s="216" t="s">
        <v>85</v>
      </c>
      <c r="AV644" s="14" t="s">
        <v>137</v>
      </c>
      <c r="AW644" s="14" t="s">
        <v>36</v>
      </c>
      <c r="AX644" s="14" t="s">
        <v>83</v>
      </c>
      <c r="AY644" s="216" t="s">
        <v>130</v>
      </c>
    </row>
    <row r="645" spans="1:65" s="2" customFormat="1" ht="16.5" customHeight="1">
      <c r="A645" s="36"/>
      <c r="B645" s="37"/>
      <c r="C645" s="227" t="s">
        <v>558</v>
      </c>
      <c r="D645" s="227" t="s">
        <v>225</v>
      </c>
      <c r="E645" s="228" t="s">
        <v>811</v>
      </c>
      <c r="F645" s="229" t="s">
        <v>812</v>
      </c>
      <c r="G645" s="230" t="s">
        <v>135</v>
      </c>
      <c r="H645" s="231">
        <v>36.420999999999999</v>
      </c>
      <c r="I645" s="232"/>
      <c r="J645" s="233">
        <f>ROUND(I645*H645,2)</f>
        <v>0</v>
      </c>
      <c r="K645" s="229" t="s">
        <v>19</v>
      </c>
      <c r="L645" s="234"/>
      <c r="M645" s="235" t="s">
        <v>19</v>
      </c>
      <c r="N645" s="236" t="s">
        <v>46</v>
      </c>
      <c r="O645" s="66"/>
      <c r="P645" s="184">
        <f>O645*H645</f>
        <v>0</v>
      </c>
      <c r="Q645" s="184">
        <v>5.0000000000000001E-3</v>
      </c>
      <c r="R645" s="184">
        <f>Q645*H645</f>
        <v>0.18210499999999999</v>
      </c>
      <c r="S645" s="184">
        <v>0</v>
      </c>
      <c r="T645" s="185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86" t="s">
        <v>258</v>
      </c>
      <c r="AT645" s="186" t="s">
        <v>225</v>
      </c>
      <c r="AU645" s="186" t="s">
        <v>85</v>
      </c>
      <c r="AY645" s="19" t="s">
        <v>130</v>
      </c>
      <c r="BE645" s="187">
        <f>IF(N645="základní",J645,0)</f>
        <v>0</v>
      </c>
      <c r="BF645" s="187">
        <f>IF(N645="snížená",J645,0)</f>
        <v>0</v>
      </c>
      <c r="BG645" s="187">
        <f>IF(N645="zákl. přenesená",J645,0)</f>
        <v>0</v>
      </c>
      <c r="BH645" s="187">
        <f>IF(N645="sníž. přenesená",J645,0)</f>
        <v>0</v>
      </c>
      <c r="BI645" s="187">
        <f>IF(N645="nulová",J645,0)</f>
        <v>0</v>
      </c>
      <c r="BJ645" s="19" t="s">
        <v>83</v>
      </c>
      <c r="BK645" s="187">
        <f>ROUND(I645*H645,2)</f>
        <v>0</v>
      </c>
      <c r="BL645" s="19" t="s">
        <v>209</v>
      </c>
      <c r="BM645" s="186" t="s">
        <v>813</v>
      </c>
    </row>
    <row r="646" spans="1:65" s="13" customFormat="1" ht="11.25">
      <c r="B646" s="195"/>
      <c r="C646" s="196"/>
      <c r="D646" s="193" t="s">
        <v>142</v>
      </c>
      <c r="E646" s="197" t="s">
        <v>19</v>
      </c>
      <c r="F646" s="198" t="s">
        <v>814</v>
      </c>
      <c r="G646" s="196"/>
      <c r="H646" s="199">
        <v>36.420999999999999</v>
      </c>
      <c r="I646" s="200"/>
      <c r="J646" s="196"/>
      <c r="K646" s="196"/>
      <c r="L646" s="201"/>
      <c r="M646" s="202"/>
      <c r="N646" s="203"/>
      <c r="O646" s="203"/>
      <c r="P646" s="203"/>
      <c r="Q646" s="203"/>
      <c r="R646" s="203"/>
      <c r="S646" s="203"/>
      <c r="T646" s="204"/>
      <c r="AT646" s="205" t="s">
        <v>142</v>
      </c>
      <c r="AU646" s="205" t="s">
        <v>85</v>
      </c>
      <c r="AV646" s="13" t="s">
        <v>85</v>
      </c>
      <c r="AW646" s="13" t="s">
        <v>36</v>
      </c>
      <c r="AX646" s="13" t="s">
        <v>75</v>
      </c>
      <c r="AY646" s="205" t="s">
        <v>130</v>
      </c>
    </row>
    <row r="647" spans="1:65" s="14" customFormat="1" ht="11.25">
      <c r="B647" s="206"/>
      <c r="C647" s="207"/>
      <c r="D647" s="193" t="s">
        <v>142</v>
      </c>
      <c r="E647" s="208" t="s">
        <v>19</v>
      </c>
      <c r="F647" s="209" t="s">
        <v>145</v>
      </c>
      <c r="G647" s="207"/>
      <c r="H647" s="210">
        <v>36.420999999999999</v>
      </c>
      <c r="I647" s="211"/>
      <c r="J647" s="207"/>
      <c r="K647" s="207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142</v>
      </c>
      <c r="AU647" s="216" t="s">
        <v>85</v>
      </c>
      <c r="AV647" s="14" t="s">
        <v>137</v>
      </c>
      <c r="AW647" s="14" t="s">
        <v>36</v>
      </c>
      <c r="AX647" s="14" t="s">
        <v>83</v>
      </c>
      <c r="AY647" s="216" t="s">
        <v>130</v>
      </c>
    </row>
    <row r="648" spans="1:65" s="2" customFormat="1" ht="16.5" customHeight="1">
      <c r="A648" s="36"/>
      <c r="B648" s="37"/>
      <c r="C648" s="175" t="s">
        <v>815</v>
      </c>
      <c r="D648" s="175" t="s">
        <v>132</v>
      </c>
      <c r="E648" s="176" t="s">
        <v>816</v>
      </c>
      <c r="F648" s="177" t="s">
        <v>817</v>
      </c>
      <c r="G648" s="178" t="s">
        <v>135</v>
      </c>
      <c r="H648" s="179">
        <v>16.920000000000002</v>
      </c>
      <c r="I648" s="180"/>
      <c r="J648" s="181">
        <f>ROUND(I648*H648,2)</f>
        <v>0</v>
      </c>
      <c r="K648" s="177" t="s">
        <v>136</v>
      </c>
      <c r="L648" s="41"/>
      <c r="M648" s="182" t="s">
        <v>19</v>
      </c>
      <c r="N648" s="183" t="s">
        <v>46</v>
      </c>
      <c r="O648" s="66"/>
      <c r="P648" s="184">
        <f>O648*H648</f>
        <v>0</v>
      </c>
      <c r="Q648" s="184">
        <v>0</v>
      </c>
      <c r="R648" s="184">
        <f>Q648*H648</f>
        <v>0</v>
      </c>
      <c r="S648" s="184">
        <v>0</v>
      </c>
      <c r="T648" s="185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86" t="s">
        <v>209</v>
      </c>
      <c r="AT648" s="186" t="s">
        <v>132</v>
      </c>
      <c r="AU648" s="186" t="s">
        <v>85</v>
      </c>
      <c r="AY648" s="19" t="s">
        <v>130</v>
      </c>
      <c r="BE648" s="187">
        <f>IF(N648="základní",J648,0)</f>
        <v>0</v>
      </c>
      <c r="BF648" s="187">
        <f>IF(N648="snížená",J648,0)</f>
        <v>0</v>
      </c>
      <c r="BG648" s="187">
        <f>IF(N648="zákl. přenesená",J648,0)</f>
        <v>0</v>
      </c>
      <c r="BH648" s="187">
        <f>IF(N648="sníž. přenesená",J648,0)</f>
        <v>0</v>
      </c>
      <c r="BI648" s="187">
        <f>IF(N648="nulová",J648,0)</f>
        <v>0</v>
      </c>
      <c r="BJ648" s="19" t="s">
        <v>83</v>
      </c>
      <c r="BK648" s="187">
        <f>ROUND(I648*H648,2)</f>
        <v>0</v>
      </c>
      <c r="BL648" s="19" t="s">
        <v>209</v>
      </c>
      <c r="BM648" s="186" t="s">
        <v>818</v>
      </c>
    </row>
    <row r="649" spans="1:65" s="2" customFormat="1" ht="11.25">
      <c r="A649" s="36"/>
      <c r="B649" s="37"/>
      <c r="C649" s="38"/>
      <c r="D649" s="188" t="s">
        <v>138</v>
      </c>
      <c r="E649" s="38"/>
      <c r="F649" s="189" t="s">
        <v>819</v>
      </c>
      <c r="G649" s="38"/>
      <c r="H649" s="38"/>
      <c r="I649" s="190"/>
      <c r="J649" s="38"/>
      <c r="K649" s="38"/>
      <c r="L649" s="41"/>
      <c r="M649" s="191"/>
      <c r="N649" s="192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9" t="s">
        <v>138</v>
      </c>
      <c r="AU649" s="19" t="s">
        <v>85</v>
      </c>
    </row>
    <row r="650" spans="1:65" s="15" customFormat="1" ht="11.25">
      <c r="B650" s="217"/>
      <c r="C650" s="218"/>
      <c r="D650" s="193" t="s">
        <v>142</v>
      </c>
      <c r="E650" s="219" t="s">
        <v>19</v>
      </c>
      <c r="F650" s="220" t="s">
        <v>820</v>
      </c>
      <c r="G650" s="218"/>
      <c r="H650" s="219" t="s">
        <v>19</v>
      </c>
      <c r="I650" s="221"/>
      <c r="J650" s="218"/>
      <c r="K650" s="218"/>
      <c r="L650" s="222"/>
      <c r="M650" s="223"/>
      <c r="N650" s="224"/>
      <c r="O650" s="224"/>
      <c r="P650" s="224"/>
      <c r="Q650" s="224"/>
      <c r="R650" s="224"/>
      <c r="S650" s="224"/>
      <c r="T650" s="225"/>
      <c r="AT650" s="226" t="s">
        <v>142</v>
      </c>
      <c r="AU650" s="226" t="s">
        <v>85</v>
      </c>
      <c r="AV650" s="15" t="s">
        <v>83</v>
      </c>
      <c r="AW650" s="15" t="s">
        <v>36</v>
      </c>
      <c r="AX650" s="15" t="s">
        <v>75</v>
      </c>
      <c r="AY650" s="226" t="s">
        <v>130</v>
      </c>
    </row>
    <row r="651" spans="1:65" s="15" customFormat="1" ht="11.25">
      <c r="B651" s="217"/>
      <c r="C651" s="218"/>
      <c r="D651" s="193" t="s">
        <v>142</v>
      </c>
      <c r="E651" s="219" t="s">
        <v>19</v>
      </c>
      <c r="F651" s="220" t="s">
        <v>804</v>
      </c>
      <c r="G651" s="218"/>
      <c r="H651" s="219" t="s">
        <v>19</v>
      </c>
      <c r="I651" s="221"/>
      <c r="J651" s="218"/>
      <c r="K651" s="218"/>
      <c r="L651" s="222"/>
      <c r="M651" s="223"/>
      <c r="N651" s="224"/>
      <c r="O651" s="224"/>
      <c r="P651" s="224"/>
      <c r="Q651" s="224"/>
      <c r="R651" s="224"/>
      <c r="S651" s="224"/>
      <c r="T651" s="225"/>
      <c r="AT651" s="226" t="s">
        <v>142</v>
      </c>
      <c r="AU651" s="226" t="s">
        <v>85</v>
      </c>
      <c r="AV651" s="15" t="s">
        <v>83</v>
      </c>
      <c r="AW651" s="15" t="s">
        <v>36</v>
      </c>
      <c r="AX651" s="15" t="s">
        <v>75</v>
      </c>
      <c r="AY651" s="226" t="s">
        <v>130</v>
      </c>
    </row>
    <row r="652" spans="1:65" s="13" customFormat="1" ht="11.25">
      <c r="B652" s="195"/>
      <c r="C652" s="196"/>
      <c r="D652" s="193" t="s">
        <v>142</v>
      </c>
      <c r="E652" s="197" t="s">
        <v>19</v>
      </c>
      <c r="F652" s="198" t="s">
        <v>821</v>
      </c>
      <c r="G652" s="196"/>
      <c r="H652" s="199">
        <v>8.4600000000000009</v>
      </c>
      <c r="I652" s="200"/>
      <c r="J652" s="196"/>
      <c r="K652" s="196"/>
      <c r="L652" s="201"/>
      <c r="M652" s="202"/>
      <c r="N652" s="203"/>
      <c r="O652" s="203"/>
      <c r="P652" s="203"/>
      <c r="Q652" s="203"/>
      <c r="R652" s="203"/>
      <c r="S652" s="203"/>
      <c r="T652" s="204"/>
      <c r="AT652" s="205" t="s">
        <v>142</v>
      </c>
      <c r="AU652" s="205" t="s">
        <v>85</v>
      </c>
      <c r="AV652" s="13" t="s">
        <v>85</v>
      </c>
      <c r="AW652" s="13" t="s">
        <v>36</v>
      </c>
      <c r="AX652" s="13" t="s">
        <v>75</v>
      </c>
      <c r="AY652" s="205" t="s">
        <v>130</v>
      </c>
    </row>
    <row r="653" spans="1:65" s="13" customFormat="1" ht="11.25">
      <c r="B653" s="195"/>
      <c r="C653" s="196"/>
      <c r="D653" s="193" t="s">
        <v>142</v>
      </c>
      <c r="E653" s="197" t="s">
        <v>19</v>
      </c>
      <c r="F653" s="198" t="s">
        <v>822</v>
      </c>
      <c r="G653" s="196"/>
      <c r="H653" s="199">
        <v>8.4600000000000009</v>
      </c>
      <c r="I653" s="200"/>
      <c r="J653" s="196"/>
      <c r="K653" s="196"/>
      <c r="L653" s="201"/>
      <c r="M653" s="202"/>
      <c r="N653" s="203"/>
      <c r="O653" s="203"/>
      <c r="P653" s="203"/>
      <c r="Q653" s="203"/>
      <c r="R653" s="203"/>
      <c r="S653" s="203"/>
      <c r="T653" s="204"/>
      <c r="AT653" s="205" t="s">
        <v>142</v>
      </c>
      <c r="AU653" s="205" t="s">
        <v>85</v>
      </c>
      <c r="AV653" s="13" t="s">
        <v>85</v>
      </c>
      <c r="AW653" s="13" t="s">
        <v>36</v>
      </c>
      <c r="AX653" s="13" t="s">
        <v>75</v>
      </c>
      <c r="AY653" s="205" t="s">
        <v>130</v>
      </c>
    </row>
    <row r="654" spans="1:65" s="14" customFormat="1" ht="11.25">
      <c r="B654" s="206"/>
      <c r="C654" s="207"/>
      <c r="D654" s="193" t="s">
        <v>142</v>
      </c>
      <c r="E654" s="208" t="s">
        <v>19</v>
      </c>
      <c r="F654" s="209" t="s">
        <v>145</v>
      </c>
      <c r="G654" s="207"/>
      <c r="H654" s="210">
        <v>16.920000000000002</v>
      </c>
      <c r="I654" s="211"/>
      <c r="J654" s="207"/>
      <c r="K654" s="207"/>
      <c r="L654" s="212"/>
      <c r="M654" s="213"/>
      <c r="N654" s="214"/>
      <c r="O654" s="214"/>
      <c r="P654" s="214"/>
      <c r="Q654" s="214"/>
      <c r="R654" s="214"/>
      <c r="S654" s="214"/>
      <c r="T654" s="215"/>
      <c r="AT654" s="216" t="s">
        <v>142</v>
      </c>
      <c r="AU654" s="216" t="s">
        <v>85</v>
      </c>
      <c r="AV654" s="14" t="s">
        <v>137</v>
      </c>
      <c r="AW654" s="14" t="s">
        <v>36</v>
      </c>
      <c r="AX654" s="14" t="s">
        <v>83</v>
      </c>
      <c r="AY654" s="216" t="s">
        <v>130</v>
      </c>
    </row>
    <row r="655" spans="1:65" s="2" customFormat="1" ht="16.5" customHeight="1">
      <c r="A655" s="36"/>
      <c r="B655" s="37"/>
      <c r="C655" s="175" t="s">
        <v>823</v>
      </c>
      <c r="D655" s="175" t="s">
        <v>132</v>
      </c>
      <c r="E655" s="176" t="s">
        <v>824</v>
      </c>
      <c r="F655" s="177" t="s">
        <v>825</v>
      </c>
      <c r="G655" s="178" t="s">
        <v>135</v>
      </c>
      <c r="H655" s="179">
        <v>16.190000000000001</v>
      </c>
      <c r="I655" s="180"/>
      <c r="J655" s="181">
        <f>ROUND(I655*H655,2)</f>
        <v>0</v>
      </c>
      <c r="K655" s="177" t="s">
        <v>136</v>
      </c>
      <c r="L655" s="41"/>
      <c r="M655" s="182" t="s">
        <v>19</v>
      </c>
      <c r="N655" s="183" t="s">
        <v>46</v>
      </c>
      <c r="O655" s="66"/>
      <c r="P655" s="184">
        <f>O655*H655</f>
        <v>0</v>
      </c>
      <c r="Q655" s="184">
        <v>0</v>
      </c>
      <c r="R655" s="184">
        <f>Q655*H655</f>
        <v>0</v>
      </c>
      <c r="S655" s="184">
        <v>0</v>
      </c>
      <c r="T655" s="185">
        <f>S655*H655</f>
        <v>0</v>
      </c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R655" s="186" t="s">
        <v>209</v>
      </c>
      <c r="AT655" s="186" t="s">
        <v>132</v>
      </c>
      <c r="AU655" s="186" t="s">
        <v>85</v>
      </c>
      <c r="AY655" s="19" t="s">
        <v>130</v>
      </c>
      <c r="BE655" s="187">
        <f>IF(N655="základní",J655,0)</f>
        <v>0</v>
      </c>
      <c r="BF655" s="187">
        <f>IF(N655="snížená",J655,0)</f>
        <v>0</v>
      </c>
      <c r="BG655" s="187">
        <f>IF(N655="zákl. přenesená",J655,0)</f>
        <v>0</v>
      </c>
      <c r="BH655" s="187">
        <f>IF(N655="sníž. přenesená",J655,0)</f>
        <v>0</v>
      </c>
      <c r="BI655" s="187">
        <f>IF(N655="nulová",J655,0)</f>
        <v>0</v>
      </c>
      <c r="BJ655" s="19" t="s">
        <v>83</v>
      </c>
      <c r="BK655" s="187">
        <f>ROUND(I655*H655,2)</f>
        <v>0</v>
      </c>
      <c r="BL655" s="19" t="s">
        <v>209</v>
      </c>
      <c r="BM655" s="186" t="s">
        <v>826</v>
      </c>
    </row>
    <row r="656" spans="1:65" s="2" customFormat="1" ht="11.25">
      <c r="A656" s="36"/>
      <c r="B656" s="37"/>
      <c r="C656" s="38"/>
      <c r="D656" s="188" t="s">
        <v>138</v>
      </c>
      <c r="E656" s="38"/>
      <c r="F656" s="189" t="s">
        <v>827</v>
      </c>
      <c r="G656" s="38"/>
      <c r="H656" s="38"/>
      <c r="I656" s="190"/>
      <c r="J656" s="38"/>
      <c r="K656" s="38"/>
      <c r="L656" s="41"/>
      <c r="M656" s="191"/>
      <c r="N656" s="192"/>
      <c r="O656" s="66"/>
      <c r="P656" s="66"/>
      <c r="Q656" s="66"/>
      <c r="R656" s="66"/>
      <c r="S656" s="66"/>
      <c r="T656" s="67"/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T656" s="19" t="s">
        <v>138</v>
      </c>
      <c r="AU656" s="19" t="s">
        <v>85</v>
      </c>
    </row>
    <row r="657" spans="1:65" s="15" customFormat="1" ht="11.25">
      <c r="B657" s="217"/>
      <c r="C657" s="218"/>
      <c r="D657" s="193" t="s">
        <v>142</v>
      </c>
      <c r="E657" s="219" t="s">
        <v>19</v>
      </c>
      <c r="F657" s="220" t="s">
        <v>828</v>
      </c>
      <c r="G657" s="218"/>
      <c r="H657" s="219" t="s">
        <v>19</v>
      </c>
      <c r="I657" s="221"/>
      <c r="J657" s="218"/>
      <c r="K657" s="218"/>
      <c r="L657" s="222"/>
      <c r="M657" s="223"/>
      <c r="N657" s="224"/>
      <c r="O657" s="224"/>
      <c r="P657" s="224"/>
      <c r="Q657" s="224"/>
      <c r="R657" s="224"/>
      <c r="S657" s="224"/>
      <c r="T657" s="225"/>
      <c r="AT657" s="226" t="s">
        <v>142</v>
      </c>
      <c r="AU657" s="226" t="s">
        <v>85</v>
      </c>
      <c r="AV657" s="15" t="s">
        <v>83</v>
      </c>
      <c r="AW657" s="15" t="s">
        <v>36</v>
      </c>
      <c r="AX657" s="15" t="s">
        <v>75</v>
      </c>
      <c r="AY657" s="226" t="s">
        <v>130</v>
      </c>
    </row>
    <row r="658" spans="1:65" s="15" customFormat="1" ht="11.25">
      <c r="B658" s="217"/>
      <c r="C658" s="218"/>
      <c r="D658" s="193" t="s">
        <v>142</v>
      </c>
      <c r="E658" s="219" t="s">
        <v>19</v>
      </c>
      <c r="F658" s="220" t="s">
        <v>829</v>
      </c>
      <c r="G658" s="218"/>
      <c r="H658" s="219" t="s">
        <v>19</v>
      </c>
      <c r="I658" s="221"/>
      <c r="J658" s="218"/>
      <c r="K658" s="218"/>
      <c r="L658" s="222"/>
      <c r="M658" s="223"/>
      <c r="N658" s="224"/>
      <c r="O658" s="224"/>
      <c r="P658" s="224"/>
      <c r="Q658" s="224"/>
      <c r="R658" s="224"/>
      <c r="S658" s="224"/>
      <c r="T658" s="225"/>
      <c r="AT658" s="226" t="s">
        <v>142</v>
      </c>
      <c r="AU658" s="226" t="s">
        <v>85</v>
      </c>
      <c r="AV658" s="15" t="s">
        <v>83</v>
      </c>
      <c r="AW658" s="15" t="s">
        <v>36</v>
      </c>
      <c r="AX658" s="15" t="s">
        <v>75</v>
      </c>
      <c r="AY658" s="226" t="s">
        <v>130</v>
      </c>
    </row>
    <row r="659" spans="1:65" s="13" customFormat="1" ht="11.25">
      <c r="B659" s="195"/>
      <c r="C659" s="196"/>
      <c r="D659" s="193" t="s">
        <v>142</v>
      </c>
      <c r="E659" s="197" t="s">
        <v>19</v>
      </c>
      <c r="F659" s="198" t="s">
        <v>779</v>
      </c>
      <c r="G659" s="196"/>
      <c r="H659" s="199">
        <v>8.0950000000000006</v>
      </c>
      <c r="I659" s="200"/>
      <c r="J659" s="196"/>
      <c r="K659" s="196"/>
      <c r="L659" s="201"/>
      <c r="M659" s="202"/>
      <c r="N659" s="203"/>
      <c r="O659" s="203"/>
      <c r="P659" s="203"/>
      <c r="Q659" s="203"/>
      <c r="R659" s="203"/>
      <c r="S659" s="203"/>
      <c r="T659" s="204"/>
      <c r="AT659" s="205" t="s">
        <v>142</v>
      </c>
      <c r="AU659" s="205" t="s">
        <v>85</v>
      </c>
      <c r="AV659" s="13" t="s">
        <v>85</v>
      </c>
      <c r="AW659" s="13" t="s">
        <v>36</v>
      </c>
      <c r="AX659" s="13" t="s">
        <v>75</v>
      </c>
      <c r="AY659" s="205" t="s">
        <v>130</v>
      </c>
    </row>
    <row r="660" spans="1:65" s="13" customFormat="1" ht="11.25">
      <c r="B660" s="195"/>
      <c r="C660" s="196"/>
      <c r="D660" s="193" t="s">
        <v>142</v>
      </c>
      <c r="E660" s="197" t="s">
        <v>19</v>
      </c>
      <c r="F660" s="198" t="s">
        <v>780</v>
      </c>
      <c r="G660" s="196"/>
      <c r="H660" s="199">
        <v>8.0950000000000006</v>
      </c>
      <c r="I660" s="200"/>
      <c r="J660" s="196"/>
      <c r="K660" s="196"/>
      <c r="L660" s="201"/>
      <c r="M660" s="202"/>
      <c r="N660" s="203"/>
      <c r="O660" s="203"/>
      <c r="P660" s="203"/>
      <c r="Q660" s="203"/>
      <c r="R660" s="203"/>
      <c r="S660" s="203"/>
      <c r="T660" s="204"/>
      <c r="AT660" s="205" t="s">
        <v>142</v>
      </c>
      <c r="AU660" s="205" t="s">
        <v>85</v>
      </c>
      <c r="AV660" s="13" t="s">
        <v>85</v>
      </c>
      <c r="AW660" s="13" t="s">
        <v>36</v>
      </c>
      <c r="AX660" s="13" t="s">
        <v>75</v>
      </c>
      <c r="AY660" s="205" t="s">
        <v>130</v>
      </c>
    </row>
    <row r="661" spans="1:65" s="14" customFormat="1" ht="11.25">
      <c r="B661" s="206"/>
      <c r="C661" s="207"/>
      <c r="D661" s="193" t="s">
        <v>142</v>
      </c>
      <c r="E661" s="208" t="s">
        <v>19</v>
      </c>
      <c r="F661" s="209" t="s">
        <v>145</v>
      </c>
      <c r="G661" s="207"/>
      <c r="H661" s="210">
        <v>16.190000000000001</v>
      </c>
      <c r="I661" s="211"/>
      <c r="J661" s="207"/>
      <c r="K661" s="207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142</v>
      </c>
      <c r="AU661" s="216" t="s">
        <v>85</v>
      </c>
      <c r="AV661" s="14" t="s">
        <v>137</v>
      </c>
      <c r="AW661" s="14" t="s">
        <v>36</v>
      </c>
      <c r="AX661" s="14" t="s">
        <v>83</v>
      </c>
      <c r="AY661" s="216" t="s">
        <v>130</v>
      </c>
    </row>
    <row r="662" spans="1:65" s="2" customFormat="1" ht="16.5" customHeight="1">
      <c r="A662" s="36"/>
      <c r="B662" s="37"/>
      <c r="C662" s="175" t="s">
        <v>830</v>
      </c>
      <c r="D662" s="175" t="s">
        <v>132</v>
      </c>
      <c r="E662" s="176" t="s">
        <v>831</v>
      </c>
      <c r="F662" s="177" t="s">
        <v>832</v>
      </c>
      <c r="G662" s="178" t="s">
        <v>263</v>
      </c>
      <c r="H662" s="179">
        <v>15.8</v>
      </c>
      <c r="I662" s="180"/>
      <c r="J662" s="181">
        <f>ROUND(I662*H662,2)</f>
        <v>0</v>
      </c>
      <c r="K662" s="177" t="s">
        <v>136</v>
      </c>
      <c r="L662" s="41"/>
      <c r="M662" s="182" t="s">
        <v>19</v>
      </c>
      <c r="N662" s="183" t="s">
        <v>46</v>
      </c>
      <c r="O662" s="66"/>
      <c r="P662" s="184">
        <f>O662*H662</f>
        <v>0</v>
      </c>
      <c r="Q662" s="184">
        <v>1.1E-4</v>
      </c>
      <c r="R662" s="184">
        <f>Q662*H662</f>
        <v>1.7380000000000002E-3</v>
      </c>
      <c r="S662" s="184">
        <v>0</v>
      </c>
      <c r="T662" s="185">
        <f>S662*H662</f>
        <v>0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86" t="s">
        <v>209</v>
      </c>
      <c r="AT662" s="186" t="s">
        <v>132</v>
      </c>
      <c r="AU662" s="186" t="s">
        <v>85</v>
      </c>
      <c r="AY662" s="19" t="s">
        <v>130</v>
      </c>
      <c r="BE662" s="187">
        <f>IF(N662="základní",J662,0)</f>
        <v>0</v>
      </c>
      <c r="BF662" s="187">
        <f>IF(N662="snížená",J662,0)</f>
        <v>0</v>
      </c>
      <c r="BG662" s="187">
        <f>IF(N662="zákl. přenesená",J662,0)</f>
        <v>0</v>
      </c>
      <c r="BH662" s="187">
        <f>IF(N662="sníž. přenesená",J662,0)</f>
        <v>0</v>
      </c>
      <c r="BI662" s="187">
        <f>IF(N662="nulová",J662,0)</f>
        <v>0</v>
      </c>
      <c r="BJ662" s="19" t="s">
        <v>83</v>
      </c>
      <c r="BK662" s="187">
        <f>ROUND(I662*H662,2)</f>
        <v>0</v>
      </c>
      <c r="BL662" s="19" t="s">
        <v>209</v>
      </c>
      <c r="BM662" s="186" t="s">
        <v>833</v>
      </c>
    </row>
    <row r="663" spans="1:65" s="2" customFormat="1" ht="11.25">
      <c r="A663" s="36"/>
      <c r="B663" s="37"/>
      <c r="C663" s="38"/>
      <c r="D663" s="188" t="s">
        <v>138</v>
      </c>
      <c r="E663" s="38"/>
      <c r="F663" s="189" t="s">
        <v>834</v>
      </c>
      <c r="G663" s="38"/>
      <c r="H663" s="38"/>
      <c r="I663" s="190"/>
      <c r="J663" s="38"/>
      <c r="K663" s="38"/>
      <c r="L663" s="41"/>
      <c r="M663" s="191"/>
      <c r="N663" s="192"/>
      <c r="O663" s="66"/>
      <c r="P663" s="66"/>
      <c r="Q663" s="66"/>
      <c r="R663" s="66"/>
      <c r="S663" s="66"/>
      <c r="T663" s="67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T663" s="19" t="s">
        <v>138</v>
      </c>
      <c r="AU663" s="19" t="s">
        <v>85</v>
      </c>
    </row>
    <row r="664" spans="1:65" s="13" customFormat="1" ht="11.25">
      <c r="B664" s="195"/>
      <c r="C664" s="196"/>
      <c r="D664" s="193" t="s">
        <v>142</v>
      </c>
      <c r="E664" s="197" t="s">
        <v>19</v>
      </c>
      <c r="F664" s="198" t="s">
        <v>835</v>
      </c>
      <c r="G664" s="196"/>
      <c r="H664" s="199">
        <v>15.8</v>
      </c>
      <c r="I664" s="200"/>
      <c r="J664" s="196"/>
      <c r="K664" s="196"/>
      <c r="L664" s="201"/>
      <c r="M664" s="202"/>
      <c r="N664" s="203"/>
      <c r="O664" s="203"/>
      <c r="P664" s="203"/>
      <c r="Q664" s="203"/>
      <c r="R664" s="203"/>
      <c r="S664" s="203"/>
      <c r="T664" s="204"/>
      <c r="AT664" s="205" t="s">
        <v>142</v>
      </c>
      <c r="AU664" s="205" t="s">
        <v>85</v>
      </c>
      <c r="AV664" s="13" t="s">
        <v>85</v>
      </c>
      <c r="AW664" s="13" t="s">
        <v>36</v>
      </c>
      <c r="AX664" s="13" t="s">
        <v>75</v>
      </c>
      <c r="AY664" s="205" t="s">
        <v>130</v>
      </c>
    </row>
    <row r="665" spans="1:65" s="14" customFormat="1" ht="11.25">
      <c r="B665" s="206"/>
      <c r="C665" s="207"/>
      <c r="D665" s="193" t="s">
        <v>142</v>
      </c>
      <c r="E665" s="208" t="s">
        <v>19</v>
      </c>
      <c r="F665" s="209" t="s">
        <v>145</v>
      </c>
      <c r="G665" s="207"/>
      <c r="H665" s="210">
        <v>15.8</v>
      </c>
      <c r="I665" s="211"/>
      <c r="J665" s="207"/>
      <c r="K665" s="207"/>
      <c r="L665" s="212"/>
      <c r="M665" s="213"/>
      <c r="N665" s="214"/>
      <c r="O665" s="214"/>
      <c r="P665" s="214"/>
      <c r="Q665" s="214"/>
      <c r="R665" s="214"/>
      <c r="S665" s="214"/>
      <c r="T665" s="215"/>
      <c r="AT665" s="216" t="s">
        <v>142</v>
      </c>
      <c r="AU665" s="216" t="s">
        <v>85</v>
      </c>
      <c r="AV665" s="14" t="s">
        <v>137</v>
      </c>
      <c r="AW665" s="14" t="s">
        <v>36</v>
      </c>
      <c r="AX665" s="14" t="s">
        <v>83</v>
      </c>
      <c r="AY665" s="216" t="s">
        <v>130</v>
      </c>
    </row>
    <row r="666" spans="1:65" s="2" customFormat="1" ht="16.5" customHeight="1">
      <c r="A666" s="36"/>
      <c r="B666" s="37"/>
      <c r="C666" s="227" t="s">
        <v>836</v>
      </c>
      <c r="D666" s="227" t="s">
        <v>225</v>
      </c>
      <c r="E666" s="228" t="s">
        <v>837</v>
      </c>
      <c r="F666" s="229" t="s">
        <v>838</v>
      </c>
      <c r="G666" s="230" t="s">
        <v>263</v>
      </c>
      <c r="H666" s="231">
        <v>16.59</v>
      </c>
      <c r="I666" s="232"/>
      <c r="J666" s="233">
        <f>ROUND(I666*H666,2)</f>
        <v>0</v>
      </c>
      <c r="K666" s="229" t="s">
        <v>19</v>
      </c>
      <c r="L666" s="234"/>
      <c r="M666" s="235" t="s">
        <v>19</v>
      </c>
      <c r="N666" s="236" t="s">
        <v>46</v>
      </c>
      <c r="O666" s="66"/>
      <c r="P666" s="184">
        <f>O666*H666</f>
        <v>0</v>
      </c>
      <c r="Q666" s="184">
        <v>1.2600000000000001E-3</v>
      </c>
      <c r="R666" s="184">
        <f>Q666*H666</f>
        <v>2.0903399999999999E-2</v>
      </c>
      <c r="S666" s="184">
        <v>0</v>
      </c>
      <c r="T666" s="185">
        <f>S666*H666</f>
        <v>0</v>
      </c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R666" s="186" t="s">
        <v>258</v>
      </c>
      <c r="AT666" s="186" t="s">
        <v>225</v>
      </c>
      <c r="AU666" s="186" t="s">
        <v>85</v>
      </c>
      <c r="AY666" s="19" t="s">
        <v>130</v>
      </c>
      <c r="BE666" s="187">
        <f>IF(N666="základní",J666,0)</f>
        <v>0</v>
      </c>
      <c r="BF666" s="187">
        <f>IF(N666="snížená",J666,0)</f>
        <v>0</v>
      </c>
      <c r="BG666" s="187">
        <f>IF(N666="zákl. přenesená",J666,0)</f>
        <v>0</v>
      </c>
      <c r="BH666" s="187">
        <f>IF(N666="sníž. přenesená",J666,0)</f>
        <v>0</v>
      </c>
      <c r="BI666" s="187">
        <f>IF(N666="nulová",J666,0)</f>
        <v>0</v>
      </c>
      <c r="BJ666" s="19" t="s">
        <v>83</v>
      </c>
      <c r="BK666" s="187">
        <f>ROUND(I666*H666,2)</f>
        <v>0</v>
      </c>
      <c r="BL666" s="19" t="s">
        <v>209</v>
      </c>
      <c r="BM666" s="186" t="s">
        <v>839</v>
      </c>
    </row>
    <row r="667" spans="1:65" s="13" customFormat="1" ht="11.25">
      <c r="B667" s="195"/>
      <c r="C667" s="196"/>
      <c r="D667" s="193" t="s">
        <v>142</v>
      </c>
      <c r="E667" s="197" t="s">
        <v>19</v>
      </c>
      <c r="F667" s="198" t="s">
        <v>840</v>
      </c>
      <c r="G667" s="196"/>
      <c r="H667" s="199">
        <v>16.59</v>
      </c>
      <c r="I667" s="200"/>
      <c r="J667" s="196"/>
      <c r="K667" s="196"/>
      <c r="L667" s="201"/>
      <c r="M667" s="202"/>
      <c r="N667" s="203"/>
      <c r="O667" s="203"/>
      <c r="P667" s="203"/>
      <c r="Q667" s="203"/>
      <c r="R667" s="203"/>
      <c r="S667" s="203"/>
      <c r="T667" s="204"/>
      <c r="AT667" s="205" t="s">
        <v>142</v>
      </c>
      <c r="AU667" s="205" t="s">
        <v>85</v>
      </c>
      <c r="AV667" s="13" t="s">
        <v>85</v>
      </c>
      <c r="AW667" s="13" t="s">
        <v>36</v>
      </c>
      <c r="AX667" s="13" t="s">
        <v>75</v>
      </c>
      <c r="AY667" s="205" t="s">
        <v>130</v>
      </c>
    </row>
    <row r="668" spans="1:65" s="14" customFormat="1" ht="11.25">
      <c r="B668" s="206"/>
      <c r="C668" s="207"/>
      <c r="D668" s="193" t="s">
        <v>142</v>
      </c>
      <c r="E668" s="208" t="s">
        <v>19</v>
      </c>
      <c r="F668" s="209" t="s">
        <v>145</v>
      </c>
      <c r="G668" s="207"/>
      <c r="H668" s="210">
        <v>16.59</v>
      </c>
      <c r="I668" s="211"/>
      <c r="J668" s="207"/>
      <c r="K668" s="207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142</v>
      </c>
      <c r="AU668" s="216" t="s">
        <v>85</v>
      </c>
      <c r="AV668" s="14" t="s">
        <v>137</v>
      </c>
      <c r="AW668" s="14" t="s">
        <v>36</v>
      </c>
      <c r="AX668" s="14" t="s">
        <v>83</v>
      </c>
      <c r="AY668" s="216" t="s">
        <v>130</v>
      </c>
    </row>
    <row r="669" spans="1:65" s="2" customFormat="1" ht="16.5" customHeight="1">
      <c r="A669" s="36"/>
      <c r="B669" s="37"/>
      <c r="C669" s="227" t="s">
        <v>841</v>
      </c>
      <c r="D669" s="227" t="s">
        <v>225</v>
      </c>
      <c r="E669" s="228" t="s">
        <v>842</v>
      </c>
      <c r="F669" s="229" t="s">
        <v>843</v>
      </c>
      <c r="G669" s="230" t="s">
        <v>347</v>
      </c>
      <c r="H669" s="231">
        <v>48</v>
      </c>
      <c r="I669" s="232"/>
      <c r="J669" s="233">
        <f>ROUND(I669*H669,2)</f>
        <v>0</v>
      </c>
      <c r="K669" s="229" t="s">
        <v>19</v>
      </c>
      <c r="L669" s="234"/>
      <c r="M669" s="235" t="s">
        <v>19</v>
      </c>
      <c r="N669" s="236" t="s">
        <v>46</v>
      </c>
      <c r="O669" s="66"/>
      <c r="P669" s="184">
        <f>O669*H669</f>
        <v>0</v>
      </c>
      <c r="Q669" s="184">
        <v>5.0000000000000002E-5</v>
      </c>
      <c r="R669" s="184">
        <f>Q669*H669</f>
        <v>2.4000000000000002E-3</v>
      </c>
      <c r="S669" s="184">
        <v>0</v>
      </c>
      <c r="T669" s="185">
        <f>S669*H669</f>
        <v>0</v>
      </c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R669" s="186" t="s">
        <v>258</v>
      </c>
      <c r="AT669" s="186" t="s">
        <v>225</v>
      </c>
      <c r="AU669" s="186" t="s">
        <v>85</v>
      </c>
      <c r="AY669" s="19" t="s">
        <v>130</v>
      </c>
      <c r="BE669" s="187">
        <f>IF(N669="základní",J669,0)</f>
        <v>0</v>
      </c>
      <c r="BF669" s="187">
        <f>IF(N669="snížená",J669,0)</f>
        <v>0</v>
      </c>
      <c r="BG669" s="187">
        <f>IF(N669="zákl. přenesená",J669,0)</f>
        <v>0</v>
      </c>
      <c r="BH669" s="187">
        <f>IF(N669="sníž. přenesená",J669,0)</f>
        <v>0</v>
      </c>
      <c r="BI669" s="187">
        <f>IF(N669="nulová",J669,0)</f>
        <v>0</v>
      </c>
      <c r="BJ669" s="19" t="s">
        <v>83</v>
      </c>
      <c r="BK669" s="187">
        <f>ROUND(I669*H669,2)</f>
        <v>0</v>
      </c>
      <c r="BL669" s="19" t="s">
        <v>209</v>
      </c>
      <c r="BM669" s="186" t="s">
        <v>844</v>
      </c>
    </row>
    <row r="670" spans="1:65" s="13" customFormat="1" ht="11.25">
      <c r="B670" s="195"/>
      <c r="C670" s="196"/>
      <c r="D670" s="193" t="s">
        <v>142</v>
      </c>
      <c r="E670" s="197" t="s">
        <v>19</v>
      </c>
      <c r="F670" s="198" t="s">
        <v>845</v>
      </c>
      <c r="G670" s="196"/>
      <c r="H670" s="199">
        <v>48</v>
      </c>
      <c r="I670" s="200"/>
      <c r="J670" s="196"/>
      <c r="K670" s="196"/>
      <c r="L670" s="201"/>
      <c r="M670" s="202"/>
      <c r="N670" s="203"/>
      <c r="O670" s="203"/>
      <c r="P670" s="203"/>
      <c r="Q670" s="203"/>
      <c r="R670" s="203"/>
      <c r="S670" s="203"/>
      <c r="T670" s="204"/>
      <c r="AT670" s="205" t="s">
        <v>142</v>
      </c>
      <c r="AU670" s="205" t="s">
        <v>85</v>
      </c>
      <c r="AV670" s="13" t="s">
        <v>85</v>
      </c>
      <c r="AW670" s="13" t="s">
        <v>36</v>
      </c>
      <c r="AX670" s="13" t="s">
        <v>75</v>
      </c>
      <c r="AY670" s="205" t="s">
        <v>130</v>
      </c>
    </row>
    <row r="671" spans="1:65" s="14" customFormat="1" ht="11.25">
      <c r="B671" s="206"/>
      <c r="C671" s="207"/>
      <c r="D671" s="193" t="s">
        <v>142</v>
      </c>
      <c r="E671" s="208" t="s">
        <v>19</v>
      </c>
      <c r="F671" s="209" t="s">
        <v>145</v>
      </c>
      <c r="G671" s="207"/>
      <c r="H671" s="210">
        <v>48</v>
      </c>
      <c r="I671" s="211"/>
      <c r="J671" s="207"/>
      <c r="K671" s="207"/>
      <c r="L671" s="212"/>
      <c r="M671" s="213"/>
      <c r="N671" s="214"/>
      <c r="O671" s="214"/>
      <c r="P671" s="214"/>
      <c r="Q671" s="214"/>
      <c r="R671" s="214"/>
      <c r="S671" s="214"/>
      <c r="T671" s="215"/>
      <c r="AT671" s="216" t="s">
        <v>142</v>
      </c>
      <c r="AU671" s="216" t="s">
        <v>85</v>
      </c>
      <c r="AV671" s="14" t="s">
        <v>137</v>
      </c>
      <c r="AW671" s="14" t="s">
        <v>36</v>
      </c>
      <c r="AX671" s="14" t="s">
        <v>83</v>
      </c>
      <c r="AY671" s="216" t="s">
        <v>130</v>
      </c>
    </row>
    <row r="672" spans="1:65" s="2" customFormat="1" ht="16.5" customHeight="1">
      <c r="A672" s="36"/>
      <c r="B672" s="37"/>
      <c r="C672" s="227" t="s">
        <v>573</v>
      </c>
      <c r="D672" s="227" t="s">
        <v>225</v>
      </c>
      <c r="E672" s="228" t="s">
        <v>846</v>
      </c>
      <c r="F672" s="229" t="s">
        <v>847</v>
      </c>
      <c r="G672" s="230" t="s">
        <v>135</v>
      </c>
      <c r="H672" s="231">
        <v>36.420999999999999</v>
      </c>
      <c r="I672" s="232"/>
      <c r="J672" s="233">
        <f>ROUND(I672*H672,2)</f>
        <v>0</v>
      </c>
      <c r="K672" s="229" t="s">
        <v>136</v>
      </c>
      <c r="L672" s="234"/>
      <c r="M672" s="235" t="s">
        <v>19</v>
      </c>
      <c r="N672" s="236" t="s">
        <v>46</v>
      </c>
      <c r="O672" s="66"/>
      <c r="P672" s="184">
        <f>O672*H672</f>
        <v>0</v>
      </c>
      <c r="Q672" s="184">
        <v>1.1999999999999999E-3</v>
      </c>
      <c r="R672" s="184">
        <f>Q672*H672</f>
        <v>4.3705199999999993E-2</v>
      </c>
      <c r="S672" s="184">
        <v>0</v>
      </c>
      <c r="T672" s="185">
        <f>S672*H672</f>
        <v>0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86" t="s">
        <v>258</v>
      </c>
      <c r="AT672" s="186" t="s">
        <v>225</v>
      </c>
      <c r="AU672" s="186" t="s">
        <v>85</v>
      </c>
      <c r="AY672" s="19" t="s">
        <v>130</v>
      </c>
      <c r="BE672" s="187">
        <f>IF(N672="základní",J672,0)</f>
        <v>0</v>
      </c>
      <c r="BF672" s="187">
        <f>IF(N672="snížená",J672,0)</f>
        <v>0</v>
      </c>
      <c r="BG672" s="187">
        <f>IF(N672="zákl. přenesená",J672,0)</f>
        <v>0</v>
      </c>
      <c r="BH672" s="187">
        <f>IF(N672="sníž. přenesená",J672,0)</f>
        <v>0</v>
      </c>
      <c r="BI672" s="187">
        <f>IF(N672="nulová",J672,0)</f>
        <v>0</v>
      </c>
      <c r="BJ672" s="19" t="s">
        <v>83</v>
      </c>
      <c r="BK672" s="187">
        <f>ROUND(I672*H672,2)</f>
        <v>0</v>
      </c>
      <c r="BL672" s="19" t="s">
        <v>209</v>
      </c>
      <c r="BM672" s="186" t="s">
        <v>848</v>
      </c>
    </row>
    <row r="673" spans="1:65" s="15" customFormat="1" ht="11.25">
      <c r="B673" s="217"/>
      <c r="C673" s="218"/>
      <c r="D673" s="193" t="s">
        <v>142</v>
      </c>
      <c r="E673" s="219" t="s">
        <v>19</v>
      </c>
      <c r="F673" s="220" t="s">
        <v>803</v>
      </c>
      <c r="G673" s="218"/>
      <c r="H673" s="219" t="s">
        <v>19</v>
      </c>
      <c r="I673" s="221"/>
      <c r="J673" s="218"/>
      <c r="K673" s="218"/>
      <c r="L673" s="222"/>
      <c r="M673" s="223"/>
      <c r="N673" s="224"/>
      <c r="O673" s="224"/>
      <c r="P673" s="224"/>
      <c r="Q673" s="224"/>
      <c r="R673" s="224"/>
      <c r="S673" s="224"/>
      <c r="T673" s="225"/>
      <c r="AT673" s="226" t="s">
        <v>142</v>
      </c>
      <c r="AU673" s="226" t="s">
        <v>85</v>
      </c>
      <c r="AV673" s="15" t="s">
        <v>83</v>
      </c>
      <c r="AW673" s="15" t="s">
        <v>36</v>
      </c>
      <c r="AX673" s="15" t="s">
        <v>75</v>
      </c>
      <c r="AY673" s="226" t="s">
        <v>130</v>
      </c>
    </row>
    <row r="674" spans="1:65" s="15" customFormat="1" ht="11.25">
      <c r="B674" s="217"/>
      <c r="C674" s="218"/>
      <c r="D674" s="193" t="s">
        <v>142</v>
      </c>
      <c r="E674" s="219" t="s">
        <v>19</v>
      </c>
      <c r="F674" s="220" t="s">
        <v>849</v>
      </c>
      <c r="G674" s="218"/>
      <c r="H674" s="219" t="s">
        <v>19</v>
      </c>
      <c r="I674" s="221"/>
      <c r="J674" s="218"/>
      <c r="K674" s="218"/>
      <c r="L674" s="222"/>
      <c r="M674" s="223"/>
      <c r="N674" s="224"/>
      <c r="O674" s="224"/>
      <c r="P674" s="224"/>
      <c r="Q674" s="224"/>
      <c r="R674" s="224"/>
      <c r="S674" s="224"/>
      <c r="T674" s="225"/>
      <c r="AT674" s="226" t="s">
        <v>142</v>
      </c>
      <c r="AU674" s="226" t="s">
        <v>85</v>
      </c>
      <c r="AV674" s="15" t="s">
        <v>83</v>
      </c>
      <c r="AW674" s="15" t="s">
        <v>36</v>
      </c>
      <c r="AX674" s="15" t="s">
        <v>75</v>
      </c>
      <c r="AY674" s="226" t="s">
        <v>130</v>
      </c>
    </row>
    <row r="675" spans="1:65" s="13" customFormat="1" ht="11.25">
      <c r="B675" s="195"/>
      <c r="C675" s="196"/>
      <c r="D675" s="193" t="s">
        <v>142</v>
      </c>
      <c r="E675" s="197" t="s">
        <v>19</v>
      </c>
      <c r="F675" s="198" t="s">
        <v>821</v>
      </c>
      <c r="G675" s="196"/>
      <c r="H675" s="199">
        <v>8.4600000000000009</v>
      </c>
      <c r="I675" s="200"/>
      <c r="J675" s="196"/>
      <c r="K675" s="196"/>
      <c r="L675" s="201"/>
      <c r="M675" s="202"/>
      <c r="N675" s="203"/>
      <c r="O675" s="203"/>
      <c r="P675" s="203"/>
      <c r="Q675" s="203"/>
      <c r="R675" s="203"/>
      <c r="S675" s="203"/>
      <c r="T675" s="204"/>
      <c r="AT675" s="205" t="s">
        <v>142</v>
      </c>
      <c r="AU675" s="205" t="s">
        <v>85</v>
      </c>
      <c r="AV675" s="13" t="s">
        <v>85</v>
      </c>
      <c r="AW675" s="13" t="s">
        <v>36</v>
      </c>
      <c r="AX675" s="13" t="s">
        <v>75</v>
      </c>
      <c r="AY675" s="205" t="s">
        <v>130</v>
      </c>
    </row>
    <row r="676" spans="1:65" s="13" customFormat="1" ht="11.25">
      <c r="B676" s="195"/>
      <c r="C676" s="196"/>
      <c r="D676" s="193" t="s">
        <v>142</v>
      </c>
      <c r="E676" s="197" t="s">
        <v>19</v>
      </c>
      <c r="F676" s="198" t="s">
        <v>822</v>
      </c>
      <c r="G676" s="196"/>
      <c r="H676" s="199">
        <v>8.4600000000000009</v>
      </c>
      <c r="I676" s="200"/>
      <c r="J676" s="196"/>
      <c r="K676" s="196"/>
      <c r="L676" s="201"/>
      <c r="M676" s="202"/>
      <c r="N676" s="203"/>
      <c r="O676" s="203"/>
      <c r="P676" s="203"/>
      <c r="Q676" s="203"/>
      <c r="R676" s="203"/>
      <c r="S676" s="203"/>
      <c r="T676" s="204"/>
      <c r="AT676" s="205" t="s">
        <v>142</v>
      </c>
      <c r="AU676" s="205" t="s">
        <v>85</v>
      </c>
      <c r="AV676" s="13" t="s">
        <v>85</v>
      </c>
      <c r="AW676" s="13" t="s">
        <v>36</v>
      </c>
      <c r="AX676" s="13" t="s">
        <v>75</v>
      </c>
      <c r="AY676" s="205" t="s">
        <v>130</v>
      </c>
    </row>
    <row r="677" spans="1:65" s="15" customFormat="1" ht="11.25">
      <c r="B677" s="217"/>
      <c r="C677" s="218"/>
      <c r="D677" s="193" t="s">
        <v>142</v>
      </c>
      <c r="E677" s="219" t="s">
        <v>19</v>
      </c>
      <c r="F677" s="220" t="s">
        <v>850</v>
      </c>
      <c r="G677" s="218"/>
      <c r="H677" s="219" t="s">
        <v>19</v>
      </c>
      <c r="I677" s="221"/>
      <c r="J677" s="218"/>
      <c r="K677" s="218"/>
      <c r="L677" s="222"/>
      <c r="M677" s="223"/>
      <c r="N677" s="224"/>
      <c r="O677" s="224"/>
      <c r="P677" s="224"/>
      <c r="Q677" s="224"/>
      <c r="R677" s="224"/>
      <c r="S677" s="224"/>
      <c r="T677" s="225"/>
      <c r="AT677" s="226" t="s">
        <v>142</v>
      </c>
      <c r="AU677" s="226" t="s">
        <v>85</v>
      </c>
      <c r="AV677" s="15" t="s">
        <v>83</v>
      </c>
      <c r="AW677" s="15" t="s">
        <v>36</v>
      </c>
      <c r="AX677" s="15" t="s">
        <v>75</v>
      </c>
      <c r="AY677" s="226" t="s">
        <v>130</v>
      </c>
    </row>
    <row r="678" spans="1:65" s="13" customFormat="1" ht="11.25">
      <c r="B678" s="195"/>
      <c r="C678" s="196"/>
      <c r="D678" s="193" t="s">
        <v>142</v>
      </c>
      <c r="E678" s="197" t="s">
        <v>19</v>
      </c>
      <c r="F678" s="198" t="s">
        <v>779</v>
      </c>
      <c r="G678" s="196"/>
      <c r="H678" s="199">
        <v>8.0950000000000006</v>
      </c>
      <c r="I678" s="200"/>
      <c r="J678" s="196"/>
      <c r="K678" s="196"/>
      <c r="L678" s="201"/>
      <c r="M678" s="202"/>
      <c r="N678" s="203"/>
      <c r="O678" s="203"/>
      <c r="P678" s="203"/>
      <c r="Q678" s="203"/>
      <c r="R678" s="203"/>
      <c r="S678" s="203"/>
      <c r="T678" s="204"/>
      <c r="AT678" s="205" t="s">
        <v>142</v>
      </c>
      <c r="AU678" s="205" t="s">
        <v>85</v>
      </c>
      <c r="AV678" s="13" t="s">
        <v>85</v>
      </c>
      <c r="AW678" s="13" t="s">
        <v>36</v>
      </c>
      <c r="AX678" s="13" t="s">
        <v>75</v>
      </c>
      <c r="AY678" s="205" t="s">
        <v>130</v>
      </c>
    </row>
    <row r="679" spans="1:65" s="13" customFormat="1" ht="11.25">
      <c r="B679" s="195"/>
      <c r="C679" s="196"/>
      <c r="D679" s="193" t="s">
        <v>142</v>
      </c>
      <c r="E679" s="197" t="s">
        <v>19</v>
      </c>
      <c r="F679" s="198" t="s">
        <v>780</v>
      </c>
      <c r="G679" s="196"/>
      <c r="H679" s="199">
        <v>8.0950000000000006</v>
      </c>
      <c r="I679" s="200"/>
      <c r="J679" s="196"/>
      <c r="K679" s="196"/>
      <c r="L679" s="201"/>
      <c r="M679" s="202"/>
      <c r="N679" s="203"/>
      <c r="O679" s="203"/>
      <c r="P679" s="203"/>
      <c r="Q679" s="203"/>
      <c r="R679" s="203"/>
      <c r="S679" s="203"/>
      <c r="T679" s="204"/>
      <c r="AT679" s="205" t="s">
        <v>142</v>
      </c>
      <c r="AU679" s="205" t="s">
        <v>85</v>
      </c>
      <c r="AV679" s="13" t="s">
        <v>85</v>
      </c>
      <c r="AW679" s="13" t="s">
        <v>36</v>
      </c>
      <c r="AX679" s="13" t="s">
        <v>75</v>
      </c>
      <c r="AY679" s="205" t="s">
        <v>130</v>
      </c>
    </row>
    <row r="680" spans="1:65" s="16" customFormat="1" ht="11.25">
      <c r="B680" s="237"/>
      <c r="C680" s="238"/>
      <c r="D680" s="193" t="s">
        <v>142</v>
      </c>
      <c r="E680" s="239" t="s">
        <v>19</v>
      </c>
      <c r="F680" s="240" t="s">
        <v>365</v>
      </c>
      <c r="G680" s="238"/>
      <c r="H680" s="241">
        <v>33.11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AT680" s="247" t="s">
        <v>142</v>
      </c>
      <c r="AU680" s="247" t="s">
        <v>85</v>
      </c>
      <c r="AV680" s="16" t="s">
        <v>152</v>
      </c>
      <c r="AW680" s="16" t="s">
        <v>36</v>
      </c>
      <c r="AX680" s="16" t="s">
        <v>75</v>
      </c>
      <c r="AY680" s="247" t="s">
        <v>130</v>
      </c>
    </row>
    <row r="681" spans="1:65" s="13" customFormat="1" ht="11.25">
      <c r="B681" s="195"/>
      <c r="C681" s="196"/>
      <c r="D681" s="193" t="s">
        <v>142</v>
      </c>
      <c r="E681" s="197" t="s">
        <v>19</v>
      </c>
      <c r="F681" s="198" t="s">
        <v>851</v>
      </c>
      <c r="G681" s="196"/>
      <c r="H681" s="199">
        <v>36.420999999999999</v>
      </c>
      <c r="I681" s="200"/>
      <c r="J681" s="196"/>
      <c r="K681" s="196"/>
      <c r="L681" s="201"/>
      <c r="M681" s="202"/>
      <c r="N681" s="203"/>
      <c r="O681" s="203"/>
      <c r="P681" s="203"/>
      <c r="Q681" s="203"/>
      <c r="R681" s="203"/>
      <c r="S681" s="203"/>
      <c r="T681" s="204"/>
      <c r="AT681" s="205" t="s">
        <v>142</v>
      </c>
      <c r="AU681" s="205" t="s">
        <v>85</v>
      </c>
      <c r="AV681" s="13" t="s">
        <v>85</v>
      </c>
      <c r="AW681" s="13" t="s">
        <v>36</v>
      </c>
      <c r="AX681" s="13" t="s">
        <v>83</v>
      </c>
      <c r="AY681" s="205" t="s">
        <v>130</v>
      </c>
    </row>
    <row r="682" spans="1:65" s="2" customFormat="1" ht="24.2" customHeight="1">
      <c r="A682" s="36"/>
      <c r="B682" s="37"/>
      <c r="C682" s="175" t="s">
        <v>852</v>
      </c>
      <c r="D682" s="175" t="s">
        <v>132</v>
      </c>
      <c r="E682" s="176" t="s">
        <v>853</v>
      </c>
      <c r="F682" s="177" t="s">
        <v>854</v>
      </c>
      <c r="G682" s="178" t="s">
        <v>214</v>
      </c>
      <c r="H682" s="179">
        <v>0.29499999999999998</v>
      </c>
      <c r="I682" s="180"/>
      <c r="J682" s="181">
        <f>ROUND(I682*H682,2)</f>
        <v>0</v>
      </c>
      <c r="K682" s="177" t="s">
        <v>136</v>
      </c>
      <c r="L682" s="41"/>
      <c r="M682" s="182" t="s">
        <v>19</v>
      </c>
      <c r="N682" s="183" t="s">
        <v>46</v>
      </c>
      <c r="O682" s="66"/>
      <c r="P682" s="184">
        <f>O682*H682</f>
        <v>0</v>
      </c>
      <c r="Q682" s="184">
        <v>0</v>
      </c>
      <c r="R682" s="184">
        <f>Q682*H682</f>
        <v>0</v>
      </c>
      <c r="S682" s="184">
        <v>0</v>
      </c>
      <c r="T682" s="185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86" t="s">
        <v>209</v>
      </c>
      <c r="AT682" s="186" t="s">
        <v>132</v>
      </c>
      <c r="AU682" s="186" t="s">
        <v>85</v>
      </c>
      <c r="AY682" s="19" t="s">
        <v>130</v>
      </c>
      <c r="BE682" s="187">
        <f>IF(N682="základní",J682,0)</f>
        <v>0</v>
      </c>
      <c r="BF682" s="187">
        <f>IF(N682="snížená",J682,0)</f>
        <v>0</v>
      </c>
      <c r="BG682" s="187">
        <f>IF(N682="zákl. přenesená",J682,0)</f>
        <v>0</v>
      </c>
      <c r="BH682" s="187">
        <f>IF(N682="sníž. přenesená",J682,0)</f>
        <v>0</v>
      </c>
      <c r="BI682" s="187">
        <f>IF(N682="nulová",J682,0)</f>
        <v>0</v>
      </c>
      <c r="BJ682" s="19" t="s">
        <v>83</v>
      </c>
      <c r="BK682" s="187">
        <f>ROUND(I682*H682,2)</f>
        <v>0</v>
      </c>
      <c r="BL682" s="19" t="s">
        <v>209</v>
      </c>
      <c r="BM682" s="186" t="s">
        <v>855</v>
      </c>
    </row>
    <row r="683" spans="1:65" s="2" customFormat="1" ht="11.25">
      <c r="A683" s="36"/>
      <c r="B683" s="37"/>
      <c r="C683" s="38"/>
      <c r="D683" s="188" t="s">
        <v>138</v>
      </c>
      <c r="E683" s="38"/>
      <c r="F683" s="189" t="s">
        <v>856</v>
      </c>
      <c r="G683" s="38"/>
      <c r="H683" s="38"/>
      <c r="I683" s="190"/>
      <c r="J683" s="38"/>
      <c r="K683" s="38"/>
      <c r="L683" s="41"/>
      <c r="M683" s="191"/>
      <c r="N683" s="192"/>
      <c r="O683" s="66"/>
      <c r="P683" s="66"/>
      <c r="Q683" s="66"/>
      <c r="R683" s="66"/>
      <c r="S683" s="66"/>
      <c r="T683" s="67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T683" s="19" t="s">
        <v>138</v>
      </c>
      <c r="AU683" s="19" t="s">
        <v>85</v>
      </c>
    </row>
    <row r="684" spans="1:65" s="12" customFormat="1" ht="22.9" customHeight="1">
      <c r="B684" s="159"/>
      <c r="C684" s="160"/>
      <c r="D684" s="161" t="s">
        <v>74</v>
      </c>
      <c r="E684" s="173" t="s">
        <v>857</v>
      </c>
      <c r="F684" s="173" t="s">
        <v>858</v>
      </c>
      <c r="G684" s="160"/>
      <c r="H684" s="160"/>
      <c r="I684" s="163"/>
      <c r="J684" s="174">
        <f>BK684</f>
        <v>0</v>
      </c>
      <c r="K684" s="160"/>
      <c r="L684" s="165"/>
      <c r="M684" s="166"/>
      <c r="N684" s="167"/>
      <c r="O684" s="167"/>
      <c r="P684" s="168">
        <f>SUM(P685:P689)</f>
        <v>0</v>
      </c>
      <c r="Q684" s="167"/>
      <c r="R684" s="168">
        <f>SUM(R685:R689)</f>
        <v>0.01</v>
      </c>
      <c r="S684" s="167"/>
      <c r="T684" s="169">
        <f>SUM(T685:T689)</f>
        <v>0</v>
      </c>
      <c r="AR684" s="170" t="s">
        <v>85</v>
      </c>
      <c r="AT684" s="171" t="s">
        <v>74</v>
      </c>
      <c r="AU684" s="171" t="s">
        <v>83</v>
      </c>
      <c r="AY684" s="170" t="s">
        <v>130</v>
      </c>
      <c r="BK684" s="172">
        <f>SUM(BK685:BK689)</f>
        <v>0</v>
      </c>
    </row>
    <row r="685" spans="1:65" s="2" customFormat="1" ht="16.5" customHeight="1">
      <c r="A685" s="36"/>
      <c r="B685" s="37"/>
      <c r="C685" s="175" t="s">
        <v>580</v>
      </c>
      <c r="D685" s="175" t="s">
        <v>132</v>
      </c>
      <c r="E685" s="176" t="s">
        <v>859</v>
      </c>
      <c r="F685" s="177" t="s">
        <v>860</v>
      </c>
      <c r="G685" s="178" t="s">
        <v>263</v>
      </c>
      <c r="H685" s="179">
        <v>10</v>
      </c>
      <c r="I685" s="180"/>
      <c r="J685" s="181">
        <f>ROUND(I685*H685,2)</f>
        <v>0</v>
      </c>
      <c r="K685" s="177" t="s">
        <v>19</v>
      </c>
      <c r="L685" s="41"/>
      <c r="M685" s="182" t="s">
        <v>19</v>
      </c>
      <c r="N685" s="183" t="s">
        <v>46</v>
      </c>
      <c r="O685" s="66"/>
      <c r="P685" s="184">
        <f>O685*H685</f>
        <v>0</v>
      </c>
      <c r="Q685" s="184">
        <v>0</v>
      </c>
      <c r="R685" s="184">
        <f>Q685*H685</f>
        <v>0</v>
      </c>
      <c r="S685" s="184">
        <v>0</v>
      </c>
      <c r="T685" s="185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86" t="s">
        <v>209</v>
      </c>
      <c r="AT685" s="186" t="s">
        <v>132</v>
      </c>
      <c r="AU685" s="186" t="s">
        <v>85</v>
      </c>
      <c r="AY685" s="19" t="s">
        <v>130</v>
      </c>
      <c r="BE685" s="187">
        <f>IF(N685="základní",J685,0)</f>
        <v>0</v>
      </c>
      <c r="BF685" s="187">
        <f>IF(N685="snížená",J685,0)</f>
        <v>0</v>
      </c>
      <c r="BG685" s="187">
        <f>IF(N685="zákl. přenesená",J685,0)</f>
        <v>0</v>
      </c>
      <c r="BH685" s="187">
        <f>IF(N685="sníž. přenesená",J685,0)</f>
        <v>0</v>
      </c>
      <c r="BI685" s="187">
        <f>IF(N685="nulová",J685,0)</f>
        <v>0</v>
      </c>
      <c r="BJ685" s="19" t="s">
        <v>83</v>
      </c>
      <c r="BK685" s="187">
        <f>ROUND(I685*H685,2)</f>
        <v>0</v>
      </c>
      <c r="BL685" s="19" t="s">
        <v>209</v>
      </c>
      <c r="BM685" s="186" t="s">
        <v>861</v>
      </c>
    </row>
    <row r="686" spans="1:65" s="15" customFormat="1" ht="11.25">
      <c r="B686" s="217"/>
      <c r="C686" s="218"/>
      <c r="D686" s="193" t="s">
        <v>142</v>
      </c>
      <c r="E686" s="219" t="s">
        <v>19</v>
      </c>
      <c r="F686" s="220" t="s">
        <v>171</v>
      </c>
      <c r="G686" s="218"/>
      <c r="H686" s="219" t="s">
        <v>19</v>
      </c>
      <c r="I686" s="221"/>
      <c r="J686" s="218"/>
      <c r="K686" s="218"/>
      <c r="L686" s="222"/>
      <c r="M686" s="223"/>
      <c r="N686" s="224"/>
      <c r="O686" s="224"/>
      <c r="P686" s="224"/>
      <c r="Q686" s="224"/>
      <c r="R686" s="224"/>
      <c r="S686" s="224"/>
      <c r="T686" s="225"/>
      <c r="AT686" s="226" t="s">
        <v>142</v>
      </c>
      <c r="AU686" s="226" t="s">
        <v>85</v>
      </c>
      <c r="AV686" s="15" t="s">
        <v>83</v>
      </c>
      <c r="AW686" s="15" t="s">
        <v>36</v>
      </c>
      <c r="AX686" s="15" t="s">
        <v>75</v>
      </c>
      <c r="AY686" s="226" t="s">
        <v>130</v>
      </c>
    </row>
    <row r="687" spans="1:65" s="13" customFormat="1" ht="11.25">
      <c r="B687" s="195"/>
      <c r="C687" s="196"/>
      <c r="D687" s="193" t="s">
        <v>142</v>
      </c>
      <c r="E687" s="197" t="s">
        <v>19</v>
      </c>
      <c r="F687" s="198" t="s">
        <v>862</v>
      </c>
      <c r="G687" s="196"/>
      <c r="H687" s="199">
        <v>10</v>
      </c>
      <c r="I687" s="200"/>
      <c r="J687" s="196"/>
      <c r="K687" s="196"/>
      <c r="L687" s="201"/>
      <c r="M687" s="202"/>
      <c r="N687" s="203"/>
      <c r="O687" s="203"/>
      <c r="P687" s="203"/>
      <c r="Q687" s="203"/>
      <c r="R687" s="203"/>
      <c r="S687" s="203"/>
      <c r="T687" s="204"/>
      <c r="AT687" s="205" t="s">
        <v>142</v>
      </c>
      <c r="AU687" s="205" t="s">
        <v>85</v>
      </c>
      <c r="AV687" s="13" t="s">
        <v>85</v>
      </c>
      <c r="AW687" s="13" t="s">
        <v>36</v>
      </c>
      <c r="AX687" s="13" t="s">
        <v>75</v>
      </c>
      <c r="AY687" s="205" t="s">
        <v>130</v>
      </c>
    </row>
    <row r="688" spans="1:65" s="14" customFormat="1" ht="11.25">
      <c r="B688" s="206"/>
      <c r="C688" s="207"/>
      <c r="D688" s="193" t="s">
        <v>142</v>
      </c>
      <c r="E688" s="208" t="s">
        <v>19</v>
      </c>
      <c r="F688" s="209" t="s">
        <v>145</v>
      </c>
      <c r="G688" s="207"/>
      <c r="H688" s="210">
        <v>10</v>
      </c>
      <c r="I688" s="211"/>
      <c r="J688" s="207"/>
      <c r="K688" s="207"/>
      <c r="L688" s="212"/>
      <c r="M688" s="213"/>
      <c r="N688" s="214"/>
      <c r="O688" s="214"/>
      <c r="P688" s="214"/>
      <c r="Q688" s="214"/>
      <c r="R688" s="214"/>
      <c r="S688" s="214"/>
      <c r="T688" s="215"/>
      <c r="AT688" s="216" t="s">
        <v>142</v>
      </c>
      <c r="AU688" s="216" t="s">
        <v>85</v>
      </c>
      <c r="AV688" s="14" t="s">
        <v>137</v>
      </c>
      <c r="AW688" s="14" t="s">
        <v>36</v>
      </c>
      <c r="AX688" s="14" t="s">
        <v>83</v>
      </c>
      <c r="AY688" s="216" t="s">
        <v>130</v>
      </c>
    </row>
    <row r="689" spans="1:65" s="2" customFormat="1" ht="16.5" customHeight="1">
      <c r="A689" s="36"/>
      <c r="B689" s="37"/>
      <c r="C689" s="227" t="s">
        <v>863</v>
      </c>
      <c r="D689" s="227" t="s">
        <v>225</v>
      </c>
      <c r="E689" s="228" t="s">
        <v>864</v>
      </c>
      <c r="F689" s="229" t="s">
        <v>865</v>
      </c>
      <c r="G689" s="230" t="s">
        <v>263</v>
      </c>
      <c r="H689" s="231">
        <v>10</v>
      </c>
      <c r="I689" s="232"/>
      <c r="J689" s="233">
        <f>ROUND(I689*H689,2)</f>
        <v>0</v>
      </c>
      <c r="K689" s="229" t="s">
        <v>19</v>
      </c>
      <c r="L689" s="234"/>
      <c r="M689" s="235" t="s">
        <v>19</v>
      </c>
      <c r="N689" s="236" t="s">
        <v>46</v>
      </c>
      <c r="O689" s="66"/>
      <c r="P689" s="184">
        <f>O689*H689</f>
        <v>0</v>
      </c>
      <c r="Q689" s="184">
        <v>1E-3</v>
      </c>
      <c r="R689" s="184">
        <f>Q689*H689</f>
        <v>0.01</v>
      </c>
      <c r="S689" s="184">
        <v>0</v>
      </c>
      <c r="T689" s="185">
        <f>S689*H689</f>
        <v>0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186" t="s">
        <v>258</v>
      </c>
      <c r="AT689" s="186" t="s">
        <v>225</v>
      </c>
      <c r="AU689" s="186" t="s">
        <v>85</v>
      </c>
      <c r="AY689" s="19" t="s">
        <v>130</v>
      </c>
      <c r="BE689" s="187">
        <f>IF(N689="základní",J689,0)</f>
        <v>0</v>
      </c>
      <c r="BF689" s="187">
        <f>IF(N689="snížená",J689,0)</f>
        <v>0</v>
      </c>
      <c r="BG689" s="187">
        <f>IF(N689="zákl. přenesená",J689,0)</f>
        <v>0</v>
      </c>
      <c r="BH689" s="187">
        <f>IF(N689="sníž. přenesená",J689,0)</f>
        <v>0</v>
      </c>
      <c r="BI689" s="187">
        <f>IF(N689="nulová",J689,0)</f>
        <v>0</v>
      </c>
      <c r="BJ689" s="19" t="s">
        <v>83</v>
      </c>
      <c r="BK689" s="187">
        <f>ROUND(I689*H689,2)</f>
        <v>0</v>
      </c>
      <c r="BL689" s="19" t="s">
        <v>209</v>
      </c>
      <c r="BM689" s="186" t="s">
        <v>866</v>
      </c>
    </row>
    <row r="690" spans="1:65" s="12" customFormat="1" ht="22.9" customHeight="1">
      <c r="B690" s="159"/>
      <c r="C690" s="160"/>
      <c r="D690" s="161" t="s">
        <v>74</v>
      </c>
      <c r="E690" s="173" t="s">
        <v>867</v>
      </c>
      <c r="F690" s="173" t="s">
        <v>868</v>
      </c>
      <c r="G690" s="160"/>
      <c r="H690" s="160"/>
      <c r="I690" s="163"/>
      <c r="J690" s="174">
        <f>BK690</f>
        <v>0</v>
      </c>
      <c r="K690" s="160"/>
      <c r="L690" s="165"/>
      <c r="M690" s="166"/>
      <c r="N690" s="167"/>
      <c r="O690" s="167"/>
      <c r="P690" s="168">
        <f>SUM(P691:P742)</f>
        <v>0</v>
      </c>
      <c r="Q690" s="167"/>
      <c r="R690" s="168">
        <f>SUM(R691:R742)</f>
        <v>7.4136799999999994</v>
      </c>
      <c r="S690" s="167"/>
      <c r="T690" s="169">
        <f>SUM(T691:T742)</f>
        <v>0</v>
      </c>
      <c r="AR690" s="170" t="s">
        <v>85</v>
      </c>
      <c r="AT690" s="171" t="s">
        <v>74</v>
      </c>
      <c r="AU690" s="171" t="s">
        <v>83</v>
      </c>
      <c r="AY690" s="170" t="s">
        <v>130</v>
      </c>
      <c r="BK690" s="172">
        <f>SUM(BK691:BK742)</f>
        <v>0</v>
      </c>
    </row>
    <row r="691" spans="1:65" s="2" customFormat="1" ht="24.2" customHeight="1">
      <c r="A691" s="36"/>
      <c r="B691" s="37"/>
      <c r="C691" s="175" t="s">
        <v>585</v>
      </c>
      <c r="D691" s="175" t="s">
        <v>132</v>
      </c>
      <c r="E691" s="176" t="s">
        <v>869</v>
      </c>
      <c r="F691" s="177" t="s">
        <v>870</v>
      </c>
      <c r="G691" s="178" t="s">
        <v>135</v>
      </c>
      <c r="H691" s="179">
        <v>3.48</v>
      </c>
      <c r="I691" s="180"/>
      <c r="J691" s="181">
        <f>ROUND(I691*H691,2)</f>
        <v>0</v>
      </c>
      <c r="K691" s="177" t="s">
        <v>136</v>
      </c>
      <c r="L691" s="41"/>
      <c r="M691" s="182" t="s">
        <v>19</v>
      </c>
      <c r="N691" s="183" t="s">
        <v>46</v>
      </c>
      <c r="O691" s="66"/>
      <c r="P691" s="184">
        <f>O691*H691</f>
        <v>0</v>
      </c>
      <c r="Q691" s="184">
        <v>0</v>
      </c>
      <c r="R691" s="184">
        <f>Q691*H691</f>
        <v>0</v>
      </c>
      <c r="S691" s="184">
        <v>0</v>
      </c>
      <c r="T691" s="185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86" t="s">
        <v>209</v>
      </c>
      <c r="AT691" s="186" t="s">
        <v>132</v>
      </c>
      <c r="AU691" s="186" t="s">
        <v>85</v>
      </c>
      <c r="AY691" s="19" t="s">
        <v>130</v>
      </c>
      <c r="BE691" s="187">
        <f>IF(N691="základní",J691,0)</f>
        <v>0</v>
      </c>
      <c r="BF691" s="187">
        <f>IF(N691="snížená",J691,0)</f>
        <v>0</v>
      </c>
      <c r="BG691" s="187">
        <f>IF(N691="zákl. přenesená",J691,0)</f>
        <v>0</v>
      </c>
      <c r="BH691" s="187">
        <f>IF(N691="sníž. přenesená",J691,0)</f>
        <v>0</v>
      </c>
      <c r="BI691" s="187">
        <f>IF(N691="nulová",J691,0)</f>
        <v>0</v>
      </c>
      <c r="BJ691" s="19" t="s">
        <v>83</v>
      </c>
      <c r="BK691" s="187">
        <f>ROUND(I691*H691,2)</f>
        <v>0</v>
      </c>
      <c r="BL691" s="19" t="s">
        <v>209</v>
      </c>
      <c r="BM691" s="186" t="s">
        <v>871</v>
      </c>
    </row>
    <row r="692" spans="1:65" s="2" customFormat="1" ht="11.25">
      <c r="A692" s="36"/>
      <c r="B692" s="37"/>
      <c r="C692" s="38"/>
      <c r="D692" s="188" t="s">
        <v>138</v>
      </c>
      <c r="E692" s="38"/>
      <c r="F692" s="189" t="s">
        <v>872</v>
      </c>
      <c r="G692" s="38"/>
      <c r="H692" s="38"/>
      <c r="I692" s="190"/>
      <c r="J692" s="38"/>
      <c r="K692" s="38"/>
      <c r="L692" s="41"/>
      <c r="M692" s="191"/>
      <c r="N692" s="192"/>
      <c r="O692" s="66"/>
      <c r="P692" s="66"/>
      <c r="Q692" s="66"/>
      <c r="R692" s="66"/>
      <c r="S692" s="66"/>
      <c r="T692" s="67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T692" s="19" t="s">
        <v>138</v>
      </c>
      <c r="AU692" s="19" t="s">
        <v>85</v>
      </c>
    </row>
    <row r="693" spans="1:65" s="13" customFormat="1" ht="11.25">
      <c r="B693" s="195"/>
      <c r="C693" s="196"/>
      <c r="D693" s="193" t="s">
        <v>142</v>
      </c>
      <c r="E693" s="197" t="s">
        <v>19</v>
      </c>
      <c r="F693" s="198" t="s">
        <v>873</v>
      </c>
      <c r="G693" s="196"/>
      <c r="H693" s="199">
        <v>3.48</v>
      </c>
      <c r="I693" s="200"/>
      <c r="J693" s="196"/>
      <c r="K693" s="196"/>
      <c r="L693" s="201"/>
      <c r="M693" s="202"/>
      <c r="N693" s="203"/>
      <c r="O693" s="203"/>
      <c r="P693" s="203"/>
      <c r="Q693" s="203"/>
      <c r="R693" s="203"/>
      <c r="S693" s="203"/>
      <c r="T693" s="204"/>
      <c r="AT693" s="205" t="s">
        <v>142</v>
      </c>
      <c r="AU693" s="205" t="s">
        <v>85</v>
      </c>
      <c r="AV693" s="13" t="s">
        <v>85</v>
      </c>
      <c r="AW693" s="13" t="s">
        <v>36</v>
      </c>
      <c r="AX693" s="13" t="s">
        <v>75</v>
      </c>
      <c r="AY693" s="205" t="s">
        <v>130</v>
      </c>
    </row>
    <row r="694" spans="1:65" s="14" customFormat="1" ht="11.25">
      <c r="B694" s="206"/>
      <c r="C694" s="207"/>
      <c r="D694" s="193" t="s">
        <v>142</v>
      </c>
      <c r="E694" s="208" t="s">
        <v>19</v>
      </c>
      <c r="F694" s="209" t="s">
        <v>145</v>
      </c>
      <c r="G694" s="207"/>
      <c r="H694" s="210">
        <v>3.48</v>
      </c>
      <c r="I694" s="211"/>
      <c r="J694" s="207"/>
      <c r="K694" s="207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142</v>
      </c>
      <c r="AU694" s="216" t="s">
        <v>85</v>
      </c>
      <c r="AV694" s="14" t="s">
        <v>137</v>
      </c>
      <c r="AW694" s="14" t="s">
        <v>36</v>
      </c>
      <c r="AX694" s="14" t="s">
        <v>83</v>
      </c>
      <c r="AY694" s="216" t="s">
        <v>130</v>
      </c>
    </row>
    <row r="695" spans="1:65" s="2" customFormat="1" ht="24.2" customHeight="1">
      <c r="A695" s="36"/>
      <c r="B695" s="37"/>
      <c r="C695" s="175" t="s">
        <v>874</v>
      </c>
      <c r="D695" s="175" t="s">
        <v>132</v>
      </c>
      <c r="E695" s="176" t="s">
        <v>875</v>
      </c>
      <c r="F695" s="177" t="s">
        <v>876</v>
      </c>
      <c r="G695" s="178" t="s">
        <v>135</v>
      </c>
      <c r="H695" s="179">
        <v>146.19999999999999</v>
      </c>
      <c r="I695" s="180"/>
      <c r="J695" s="181">
        <f>ROUND(I695*H695,2)</f>
        <v>0</v>
      </c>
      <c r="K695" s="177" t="s">
        <v>136</v>
      </c>
      <c r="L695" s="41"/>
      <c r="M695" s="182" t="s">
        <v>19</v>
      </c>
      <c r="N695" s="183" t="s">
        <v>46</v>
      </c>
      <c r="O695" s="66"/>
      <c r="P695" s="184">
        <f>O695*H695</f>
        <v>0</v>
      </c>
      <c r="Q695" s="184">
        <v>0</v>
      </c>
      <c r="R695" s="184">
        <f>Q695*H695</f>
        <v>0</v>
      </c>
      <c r="S695" s="184">
        <v>0</v>
      </c>
      <c r="T695" s="185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186" t="s">
        <v>209</v>
      </c>
      <c r="AT695" s="186" t="s">
        <v>132</v>
      </c>
      <c r="AU695" s="186" t="s">
        <v>85</v>
      </c>
      <c r="AY695" s="19" t="s">
        <v>130</v>
      </c>
      <c r="BE695" s="187">
        <f>IF(N695="základní",J695,0)</f>
        <v>0</v>
      </c>
      <c r="BF695" s="187">
        <f>IF(N695="snížená",J695,0)</f>
        <v>0</v>
      </c>
      <c r="BG695" s="187">
        <f>IF(N695="zákl. přenesená",J695,0)</f>
        <v>0</v>
      </c>
      <c r="BH695" s="187">
        <f>IF(N695="sníž. přenesená",J695,0)</f>
        <v>0</v>
      </c>
      <c r="BI695" s="187">
        <f>IF(N695="nulová",J695,0)</f>
        <v>0</v>
      </c>
      <c r="BJ695" s="19" t="s">
        <v>83</v>
      </c>
      <c r="BK695" s="187">
        <f>ROUND(I695*H695,2)</f>
        <v>0</v>
      </c>
      <c r="BL695" s="19" t="s">
        <v>209</v>
      </c>
      <c r="BM695" s="186" t="s">
        <v>877</v>
      </c>
    </row>
    <row r="696" spans="1:65" s="2" customFormat="1" ht="11.25">
      <c r="A696" s="36"/>
      <c r="B696" s="37"/>
      <c r="C696" s="38"/>
      <c r="D696" s="188" t="s">
        <v>138</v>
      </c>
      <c r="E696" s="38"/>
      <c r="F696" s="189" t="s">
        <v>878</v>
      </c>
      <c r="G696" s="38"/>
      <c r="H696" s="38"/>
      <c r="I696" s="190"/>
      <c r="J696" s="38"/>
      <c r="K696" s="38"/>
      <c r="L696" s="41"/>
      <c r="M696" s="191"/>
      <c r="N696" s="192"/>
      <c r="O696" s="66"/>
      <c r="P696" s="66"/>
      <c r="Q696" s="66"/>
      <c r="R696" s="66"/>
      <c r="S696" s="66"/>
      <c r="T696" s="67"/>
      <c r="U696" s="36"/>
      <c r="V696" s="36"/>
      <c r="W696" s="36"/>
      <c r="X696" s="36"/>
      <c r="Y696" s="36"/>
      <c r="Z696" s="36"/>
      <c r="AA696" s="36"/>
      <c r="AB696" s="36"/>
      <c r="AC696" s="36"/>
      <c r="AD696" s="36"/>
      <c r="AE696" s="36"/>
      <c r="AT696" s="19" t="s">
        <v>138</v>
      </c>
      <c r="AU696" s="19" t="s">
        <v>85</v>
      </c>
    </row>
    <row r="697" spans="1:65" s="2" customFormat="1" ht="19.5">
      <c r="A697" s="36"/>
      <c r="B697" s="37"/>
      <c r="C697" s="38"/>
      <c r="D697" s="193" t="s">
        <v>140</v>
      </c>
      <c r="E697" s="38"/>
      <c r="F697" s="194" t="s">
        <v>879</v>
      </c>
      <c r="G697" s="38"/>
      <c r="H697" s="38"/>
      <c r="I697" s="190"/>
      <c r="J697" s="38"/>
      <c r="K697" s="38"/>
      <c r="L697" s="41"/>
      <c r="M697" s="191"/>
      <c r="N697" s="192"/>
      <c r="O697" s="66"/>
      <c r="P697" s="66"/>
      <c r="Q697" s="66"/>
      <c r="R697" s="66"/>
      <c r="S697" s="66"/>
      <c r="T697" s="67"/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T697" s="19" t="s">
        <v>140</v>
      </c>
      <c r="AU697" s="19" t="s">
        <v>85</v>
      </c>
    </row>
    <row r="698" spans="1:65" s="13" customFormat="1" ht="11.25">
      <c r="B698" s="195"/>
      <c r="C698" s="196"/>
      <c r="D698" s="193" t="s">
        <v>142</v>
      </c>
      <c r="E698" s="197" t="s">
        <v>19</v>
      </c>
      <c r="F698" s="198" t="s">
        <v>880</v>
      </c>
      <c r="G698" s="196"/>
      <c r="H698" s="199">
        <v>69.2</v>
      </c>
      <c r="I698" s="200"/>
      <c r="J698" s="196"/>
      <c r="K698" s="196"/>
      <c r="L698" s="201"/>
      <c r="M698" s="202"/>
      <c r="N698" s="203"/>
      <c r="O698" s="203"/>
      <c r="P698" s="203"/>
      <c r="Q698" s="203"/>
      <c r="R698" s="203"/>
      <c r="S698" s="203"/>
      <c r="T698" s="204"/>
      <c r="AT698" s="205" t="s">
        <v>142</v>
      </c>
      <c r="AU698" s="205" t="s">
        <v>85</v>
      </c>
      <c r="AV698" s="13" t="s">
        <v>85</v>
      </c>
      <c r="AW698" s="13" t="s">
        <v>36</v>
      </c>
      <c r="AX698" s="13" t="s">
        <v>75</v>
      </c>
      <c r="AY698" s="205" t="s">
        <v>130</v>
      </c>
    </row>
    <row r="699" spans="1:65" s="13" customFormat="1" ht="11.25">
      <c r="B699" s="195"/>
      <c r="C699" s="196"/>
      <c r="D699" s="193" t="s">
        <v>142</v>
      </c>
      <c r="E699" s="197" t="s">
        <v>19</v>
      </c>
      <c r="F699" s="198" t="s">
        <v>881</v>
      </c>
      <c r="G699" s="196"/>
      <c r="H699" s="199">
        <v>77</v>
      </c>
      <c r="I699" s="200"/>
      <c r="J699" s="196"/>
      <c r="K699" s="196"/>
      <c r="L699" s="201"/>
      <c r="M699" s="202"/>
      <c r="N699" s="203"/>
      <c r="O699" s="203"/>
      <c r="P699" s="203"/>
      <c r="Q699" s="203"/>
      <c r="R699" s="203"/>
      <c r="S699" s="203"/>
      <c r="T699" s="204"/>
      <c r="AT699" s="205" t="s">
        <v>142</v>
      </c>
      <c r="AU699" s="205" t="s">
        <v>85</v>
      </c>
      <c r="AV699" s="13" t="s">
        <v>85</v>
      </c>
      <c r="AW699" s="13" t="s">
        <v>36</v>
      </c>
      <c r="AX699" s="13" t="s">
        <v>75</v>
      </c>
      <c r="AY699" s="205" t="s">
        <v>130</v>
      </c>
    </row>
    <row r="700" spans="1:65" s="14" customFormat="1" ht="11.25">
      <c r="B700" s="206"/>
      <c r="C700" s="207"/>
      <c r="D700" s="193" t="s">
        <v>142</v>
      </c>
      <c r="E700" s="208" t="s">
        <v>19</v>
      </c>
      <c r="F700" s="209" t="s">
        <v>145</v>
      </c>
      <c r="G700" s="207"/>
      <c r="H700" s="210">
        <v>146.19999999999999</v>
      </c>
      <c r="I700" s="211"/>
      <c r="J700" s="207"/>
      <c r="K700" s="207"/>
      <c r="L700" s="212"/>
      <c r="M700" s="213"/>
      <c r="N700" s="214"/>
      <c r="O700" s="214"/>
      <c r="P700" s="214"/>
      <c r="Q700" s="214"/>
      <c r="R700" s="214"/>
      <c r="S700" s="214"/>
      <c r="T700" s="215"/>
      <c r="AT700" s="216" t="s">
        <v>142</v>
      </c>
      <c r="AU700" s="216" t="s">
        <v>85</v>
      </c>
      <c r="AV700" s="14" t="s">
        <v>137</v>
      </c>
      <c r="AW700" s="14" t="s">
        <v>36</v>
      </c>
      <c r="AX700" s="14" t="s">
        <v>83</v>
      </c>
      <c r="AY700" s="216" t="s">
        <v>130</v>
      </c>
    </row>
    <row r="701" spans="1:65" s="2" customFormat="1" ht="16.5" customHeight="1">
      <c r="A701" s="36"/>
      <c r="B701" s="37"/>
      <c r="C701" s="227" t="s">
        <v>591</v>
      </c>
      <c r="D701" s="227" t="s">
        <v>225</v>
      </c>
      <c r="E701" s="228" t="s">
        <v>882</v>
      </c>
      <c r="F701" s="229" t="s">
        <v>883</v>
      </c>
      <c r="G701" s="230" t="s">
        <v>214</v>
      </c>
      <c r="H701" s="231">
        <v>7.1849999999999996</v>
      </c>
      <c r="I701" s="232"/>
      <c r="J701" s="233">
        <f>ROUND(I701*H701,2)</f>
        <v>0</v>
      </c>
      <c r="K701" s="229" t="s">
        <v>19</v>
      </c>
      <c r="L701" s="234"/>
      <c r="M701" s="235" t="s">
        <v>19</v>
      </c>
      <c r="N701" s="236" t="s">
        <v>46</v>
      </c>
      <c r="O701" s="66"/>
      <c r="P701" s="184">
        <f>O701*H701</f>
        <v>0</v>
      </c>
      <c r="Q701" s="184">
        <v>1</v>
      </c>
      <c r="R701" s="184">
        <f>Q701*H701</f>
        <v>7.1849999999999996</v>
      </c>
      <c r="S701" s="184">
        <v>0</v>
      </c>
      <c r="T701" s="185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86" t="s">
        <v>258</v>
      </c>
      <c r="AT701" s="186" t="s">
        <v>225</v>
      </c>
      <c r="AU701" s="186" t="s">
        <v>85</v>
      </c>
      <c r="AY701" s="19" t="s">
        <v>130</v>
      </c>
      <c r="BE701" s="187">
        <f>IF(N701="základní",J701,0)</f>
        <v>0</v>
      </c>
      <c r="BF701" s="187">
        <f>IF(N701="snížená",J701,0)</f>
        <v>0</v>
      </c>
      <c r="BG701" s="187">
        <f>IF(N701="zákl. přenesená",J701,0)</f>
        <v>0</v>
      </c>
      <c r="BH701" s="187">
        <f>IF(N701="sníž. přenesená",J701,0)</f>
        <v>0</v>
      </c>
      <c r="BI701" s="187">
        <f>IF(N701="nulová",J701,0)</f>
        <v>0</v>
      </c>
      <c r="BJ701" s="19" t="s">
        <v>83</v>
      </c>
      <c r="BK701" s="187">
        <f>ROUND(I701*H701,2)</f>
        <v>0</v>
      </c>
      <c r="BL701" s="19" t="s">
        <v>209</v>
      </c>
      <c r="BM701" s="186" t="s">
        <v>884</v>
      </c>
    </row>
    <row r="702" spans="1:65" s="2" customFormat="1" ht="19.5">
      <c r="A702" s="36"/>
      <c r="B702" s="37"/>
      <c r="C702" s="38"/>
      <c r="D702" s="193" t="s">
        <v>140</v>
      </c>
      <c r="E702" s="38"/>
      <c r="F702" s="194" t="s">
        <v>885</v>
      </c>
      <c r="G702" s="38"/>
      <c r="H702" s="38"/>
      <c r="I702" s="190"/>
      <c r="J702" s="38"/>
      <c r="K702" s="38"/>
      <c r="L702" s="41"/>
      <c r="M702" s="191"/>
      <c r="N702" s="192"/>
      <c r="O702" s="66"/>
      <c r="P702" s="66"/>
      <c r="Q702" s="66"/>
      <c r="R702" s="66"/>
      <c r="S702" s="66"/>
      <c r="T702" s="67"/>
      <c r="U702" s="36"/>
      <c r="V702" s="36"/>
      <c r="W702" s="36"/>
      <c r="X702" s="36"/>
      <c r="Y702" s="36"/>
      <c r="Z702" s="36"/>
      <c r="AA702" s="36"/>
      <c r="AB702" s="36"/>
      <c r="AC702" s="36"/>
      <c r="AD702" s="36"/>
      <c r="AE702" s="36"/>
      <c r="AT702" s="19" t="s">
        <v>140</v>
      </c>
      <c r="AU702" s="19" t="s">
        <v>85</v>
      </c>
    </row>
    <row r="703" spans="1:65" s="13" customFormat="1" ht="11.25">
      <c r="B703" s="195"/>
      <c r="C703" s="196"/>
      <c r="D703" s="193" t="s">
        <v>142</v>
      </c>
      <c r="E703" s="197" t="s">
        <v>19</v>
      </c>
      <c r="F703" s="198" t="s">
        <v>886</v>
      </c>
      <c r="G703" s="196"/>
      <c r="H703" s="199">
        <v>7.1849999999999996</v>
      </c>
      <c r="I703" s="200"/>
      <c r="J703" s="196"/>
      <c r="K703" s="196"/>
      <c r="L703" s="201"/>
      <c r="M703" s="202"/>
      <c r="N703" s="203"/>
      <c r="O703" s="203"/>
      <c r="P703" s="203"/>
      <c r="Q703" s="203"/>
      <c r="R703" s="203"/>
      <c r="S703" s="203"/>
      <c r="T703" s="204"/>
      <c r="AT703" s="205" t="s">
        <v>142</v>
      </c>
      <c r="AU703" s="205" t="s">
        <v>85</v>
      </c>
      <c r="AV703" s="13" t="s">
        <v>85</v>
      </c>
      <c r="AW703" s="13" t="s">
        <v>36</v>
      </c>
      <c r="AX703" s="13" t="s">
        <v>75</v>
      </c>
      <c r="AY703" s="205" t="s">
        <v>130</v>
      </c>
    </row>
    <row r="704" spans="1:65" s="14" customFormat="1" ht="11.25">
      <c r="B704" s="206"/>
      <c r="C704" s="207"/>
      <c r="D704" s="193" t="s">
        <v>142</v>
      </c>
      <c r="E704" s="208" t="s">
        <v>19</v>
      </c>
      <c r="F704" s="209" t="s">
        <v>145</v>
      </c>
      <c r="G704" s="207"/>
      <c r="H704" s="210">
        <v>7.1849999999999996</v>
      </c>
      <c r="I704" s="211"/>
      <c r="J704" s="207"/>
      <c r="K704" s="207"/>
      <c r="L704" s="212"/>
      <c r="M704" s="213"/>
      <c r="N704" s="214"/>
      <c r="O704" s="214"/>
      <c r="P704" s="214"/>
      <c r="Q704" s="214"/>
      <c r="R704" s="214"/>
      <c r="S704" s="214"/>
      <c r="T704" s="215"/>
      <c r="AT704" s="216" t="s">
        <v>142</v>
      </c>
      <c r="AU704" s="216" t="s">
        <v>85</v>
      </c>
      <c r="AV704" s="14" t="s">
        <v>137</v>
      </c>
      <c r="AW704" s="14" t="s">
        <v>36</v>
      </c>
      <c r="AX704" s="14" t="s">
        <v>83</v>
      </c>
      <c r="AY704" s="216" t="s">
        <v>130</v>
      </c>
    </row>
    <row r="705" spans="1:65" s="2" customFormat="1" ht="16.5" customHeight="1">
      <c r="A705" s="36"/>
      <c r="B705" s="37"/>
      <c r="C705" s="175" t="s">
        <v>887</v>
      </c>
      <c r="D705" s="175" t="s">
        <v>132</v>
      </c>
      <c r="E705" s="176" t="s">
        <v>888</v>
      </c>
      <c r="F705" s="177" t="s">
        <v>889</v>
      </c>
      <c r="G705" s="178" t="s">
        <v>135</v>
      </c>
      <c r="H705" s="179">
        <v>149.68</v>
      </c>
      <c r="I705" s="180"/>
      <c r="J705" s="181">
        <f>ROUND(I705*H705,2)</f>
        <v>0</v>
      </c>
      <c r="K705" s="177" t="s">
        <v>136</v>
      </c>
      <c r="L705" s="41"/>
      <c r="M705" s="182" t="s">
        <v>19</v>
      </c>
      <c r="N705" s="183" t="s">
        <v>46</v>
      </c>
      <c r="O705" s="66"/>
      <c r="P705" s="184">
        <f>O705*H705</f>
        <v>0</v>
      </c>
      <c r="Q705" s="184">
        <v>0</v>
      </c>
      <c r="R705" s="184">
        <f>Q705*H705</f>
        <v>0</v>
      </c>
      <c r="S705" s="184">
        <v>0</v>
      </c>
      <c r="T705" s="185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186" t="s">
        <v>209</v>
      </c>
      <c r="AT705" s="186" t="s">
        <v>132</v>
      </c>
      <c r="AU705" s="186" t="s">
        <v>85</v>
      </c>
      <c r="AY705" s="19" t="s">
        <v>130</v>
      </c>
      <c r="BE705" s="187">
        <f>IF(N705="základní",J705,0)</f>
        <v>0</v>
      </c>
      <c r="BF705" s="187">
        <f>IF(N705="snížená",J705,0)</f>
        <v>0</v>
      </c>
      <c r="BG705" s="187">
        <f>IF(N705="zákl. přenesená",J705,0)</f>
        <v>0</v>
      </c>
      <c r="BH705" s="187">
        <f>IF(N705="sníž. přenesená",J705,0)</f>
        <v>0</v>
      </c>
      <c r="BI705" s="187">
        <f>IF(N705="nulová",J705,0)</f>
        <v>0</v>
      </c>
      <c r="BJ705" s="19" t="s">
        <v>83</v>
      </c>
      <c r="BK705" s="187">
        <f>ROUND(I705*H705,2)</f>
        <v>0</v>
      </c>
      <c r="BL705" s="19" t="s">
        <v>209</v>
      </c>
      <c r="BM705" s="186" t="s">
        <v>890</v>
      </c>
    </row>
    <row r="706" spans="1:65" s="2" customFormat="1" ht="11.25">
      <c r="A706" s="36"/>
      <c r="B706" s="37"/>
      <c r="C706" s="38"/>
      <c r="D706" s="188" t="s">
        <v>138</v>
      </c>
      <c r="E706" s="38"/>
      <c r="F706" s="189" t="s">
        <v>891</v>
      </c>
      <c r="G706" s="38"/>
      <c r="H706" s="38"/>
      <c r="I706" s="190"/>
      <c r="J706" s="38"/>
      <c r="K706" s="38"/>
      <c r="L706" s="41"/>
      <c r="M706" s="191"/>
      <c r="N706" s="192"/>
      <c r="O706" s="66"/>
      <c r="P706" s="66"/>
      <c r="Q706" s="66"/>
      <c r="R706" s="66"/>
      <c r="S706" s="66"/>
      <c r="T706" s="67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  <c r="AT706" s="19" t="s">
        <v>138</v>
      </c>
      <c r="AU706" s="19" t="s">
        <v>85</v>
      </c>
    </row>
    <row r="707" spans="1:65" s="2" customFormat="1" ht="19.5">
      <c r="A707" s="36"/>
      <c r="B707" s="37"/>
      <c r="C707" s="38"/>
      <c r="D707" s="193" t="s">
        <v>140</v>
      </c>
      <c r="E707" s="38"/>
      <c r="F707" s="194" t="s">
        <v>892</v>
      </c>
      <c r="G707" s="38"/>
      <c r="H707" s="38"/>
      <c r="I707" s="190"/>
      <c r="J707" s="38"/>
      <c r="K707" s="38"/>
      <c r="L707" s="41"/>
      <c r="M707" s="191"/>
      <c r="N707" s="192"/>
      <c r="O707" s="66"/>
      <c r="P707" s="66"/>
      <c r="Q707" s="66"/>
      <c r="R707" s="66"/>
      <c r="S707" s="66"/>
      <c r="T707" s="67"/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T707" s="19" t="s">
        <v>140</v>
      </c>
      <c r="AU707" s="19" t="s">
        <v>85</v>
      </c>
    </row>
    <row r="708" spans="1:65" s="13" customFormat="1" ht="11.25">
      <c r="B708" s="195"/>
      <c r="C708" s="196"/>
      <c r="D708" s="193" t="s">
        <v>142</v>
      </c>
      <c r="E708" s="197" t="s">
        <v>19</v>
      </c>
      <c r="F708" s="198" t="s">
        <v>873</v>
      </c>
      <c r="G708" s="196"/>
      <c r="H708" s="199">
        <v>3.48</v>
      </c>
      <c r="I708" s="200"/>
      <c r="J708" s="196"/>
      <c r="K708" s="196"/>
      <c r="L708" s="201"/>
      <c r="M708" s="202"/>
      <c r="N708" s="203"/>
      <c r="O708" s="203"/>
      <c r="P708" s="203"/>
      <c r="Q708" s="203"/>
      <c r="R708" s="203"/>
      <c r="S708" s="203"/>
      <c r="T708" s="204"/>
      <c r="AT708" s="205" t="s">
        <v>142</v>
      </c>
      <c r="AU708" s="205" t="s">
        <v>85</v>
      </c>
      <c r="AV708" s="13" t="s">
        <v>85</v>
      </c>
      <c r="AW708" s="13" t="s">
        <v>36</v>
      </c>
      <c r="AX708" s="13" t="s">
        <v>75</v>
      </c>
      <c r="AY708" s="205" t="s">
        <v>130</v>
      </c>
    </row>
    <row r="709" spans="1:65" s="13" customFormat="1" ht="11.25">
      <c r="B709" s="195"/>
      <c r="C709" s="196"/>
      <c r="D709" s="193" t="s">
        <v>142</v>
      </c>
      <c r="E709" s="197" t="s">
        <v>19</v>
      </c>
      <c r="F709" s="198" t="s">
        <v>880</v>
      </c>
      <c r="G709" s="196"/>
      <c r="H709" s="199">
        <v>69.2</v>
      </c>
      <c r="I709" s="200"/>
      <c r="J709" s="196"/>
      <c r="K709" s="196"/>
      <c r="L709" s="201"/>
      <c r="M709" s="202"/>
      <c r="N709" s="203"/>
      <c r="O709" s="203"/>
      <c r="P709" s="203"/>
      <c r="Q709" s="203"/>
      <c r="R709" s="203"/>
      <c r="S709" s="203"/>
      <c r="T709" s="204"/>
      <c r="AT709" s="205" t="s">
        <v>142</v>
      </c>
      <c r="AU709" s="205" t="s">
        <v>85</v>
      </c>
      <c r="AV709" s="13" t="s">
        <v>85</v>
      </c>
      <c r="AW709" s="13" t="s">
        <v>36</v>
      </c>
      <c r="AX709" s="13" t="s">
        <v>75</v>
      </c>
      <c r="AY709" s="205" t="s">
        <v>130</v>
      </c>
    </row>
    <row r="710" spans="1:65" s="13" customFormat="1" ht="11.25">
      <c r="B710" s="195"/>
      <c r="C710" s="196"/>
      <c r="D710" s="193" t="s">
        <v>142</v>
      </c>
      <c r="E710" s="197" t="s">
        <v>19</v>
      </c>
      <c r="F710" s="198" t="s">
        <v>881</v>
      </c>
      <c r="G710" s="196"/>
      <c r="H710" s="199">
        <v>77</v>
      </c>
      <c r="I710" s="200"/>
      <c r="J710" s="196"/>
      <c r="K710" s="196"/>
      <c r="L710" s="201"/>
      <c r="M710" s="202"/>
      <c r="N710" s="203"/>
      <c r="O710" s="203"/>
      <c r="P710" s="203"/>
      <c r="Q710" s="203"/>
      <c r="R710" s="203"/>
      <c r="S710" s="203"/>
      <c r="T710" s="204"/>
      <c r="AT710" s="205" t="s">
        <v>142</v>
      </c>
      <c r="AU710" s="205" t="s">
        <v>85</v>
      </c>
      <c r="AV710" s="13" t="s">
        <v>85</v>
      </c>
      <c r="AW710" s="13" t="s">
        <v>36</v>
      </c>
      <c r="AX710" s="13" t="s">
        <v>75</v>
      </c>
      <c r="AY710" s="205" t="s">
        <v>130</v>
      </c>
    </row>
    <row r="711" spans="1:65" s="14" customFormat="1" ht="11.25">
      <c r="B711" s="206"/>
      <c r="C711" s="207"/>
      <c r="D711" s="193" t="s">
        <v>142</v>
      </c>
      <c r="E711" s="208" t="s">
        <v>19</v>
      </c>
      <c r="F711" s="209" t="s">
        <v>145</v>
      </c>
      <c r="G711" s="207"/>
      <c r="H711" s="210">
        <v>149.68</v>
      </c>
      <c r="I711" s="211"/>
      <c r="J711" s="207"/>
      <c r="K711" s="207"/>
      <c r="L711" s="212"/>
      <c r="M711" s="213"/>
      <c r="N711" s="214"/>
      <c r="O711" s="214"/>
      <c r="P711" s="214"/>
      <c r="Q711" s="214"/>
      <c r="R711" s="214"/>
      <c r="S711" s="214"/>
      <c r="T711" s="215"/>
      <c r="AT711" s="216" t="s">
        <v>142</v>
      </c>
      <c r="AU711" s="216" t="s">
        <v>85</v>
      </c>
      <c r="AV711" s="14" t="s">
        <v>137</v>
      </c>
      <c r="AW711" s="14" t="s">
        <v>36</v>
      </c>
      <c r="AX711" s="14" t="s">
        <v>83</v>
      </c>
      <c r="AY711" s="216" t="s">
        <v>130</v>
      </c>
    </row>
    <row r="712" spans="1:65" s="2" customFormat="1" ht="16.5" customHeight="1">
      <c r="A712" s="36"/>
      <c r="B712" s="37"/>
      <c r="C712" s="175" t="s">
        <v>596</v>
      </c>
      <c r="D712" s="175" t="s">
        <v>132</v>
      </c>
      <c r="E712" s="176" t="s">
        <v>893</v>
      </c>
      <c r="F712" s="177" t="s">
        <v>894</v>
      </c>
      <c r="G712" s="178" t="s">
        <v>135</v>
      </c>
      <c r="H712" s="179">
        <v>295.88</v>
      </c>
      <c r="I712" s="180"/>
      <c r="J712" s="181">
        <f>ROUND(I712*H712,2)</f>
        <v>0</v>
      </c>
      <c r="K712" s="177" t="s">
        <v>136</v>
      </c>
      <c r="L712" s="41"/>
      <c r="M712" s="182" t="s">
        <v>19</v>
      </c>
      <c r="N712" s="183" t="s">
        <v>46</v>
      </c>
      <c r="O712" s="66"/>
      <c r="P712" s="184">
        <f>O712*H712</f>
        <v>0</v>
      </c>
      <c r="Q712" s="184">
        <v>0</v>
      </c>
      <c r="R712" s="184">
        <f>Q712*H712</f>
        <v>0</v>
      </c>
      <c r="S712" s="184">
        <v>0</v>
      </c>
      <c r="T712" s="185">
        <f>S712*H712</f>
        <v>0</v>
      </c>
      <c r="U712" s="36"/>
      <c r="V712" s="36"/>
      <c r="W712" s="36"/>
      <c r="X712" s="36"/>
      <c r="Y712" s="36"/>
      <c r="Z712" s="36"/>
      <c r="AA712" s="36"/>
      <c r="AB712" s="36"/>
      <c r="AC712" s="36"/>
      <c r="AD712" s="36"/>
      <c r="AE712" s="36"/>
      <c r="AR712" s="186" t="s">
        <v>209</v>
      </c>
      <c r="AT712" s="186" t="s">
        <v>132</v>
      </c>
      <c r="AU712" s="186" t="s">
        <v>85</v>
      </c>
      <c r="AY712" s="19" t="s">
        <v>130</v>
      </c>
      <c r="BE712" s="187">
        <f>IF(N712="základní",J712,0)</f>
        <v>0</v>
      </c>
      <c r="BF712" s="187">
        <f>IF(N712="snížená",J712,0)</f>
        <v>0</v>
      </c>
      <c r="BG712" s="187">
        <f>IF(N712="zákl. přenesená",J712,0)</f>
        <v>0</v>
      </c>
      <c r="BH712" s="187">
        <f>IF(N712="sníž. přenesená",J712,0)</f>
        <v>0</v>
      </c>
      <c r="BI712" s="187">
        <f>IF(N712="nulová",J712,0)</f>
        <v>0</v>
      </c>
      <c r="BJ712" s="19" t="s">
        <v>83</v>
      </c>
      <c r="BK712" s="187">
        <f>ROUND(I712*H712,2)</f>
        <v>0</v>
      </c>
      <c r="BL712" s="19" t="s">
        <v>209</v>
      </c>
      <c r="BM712" s="186" t="s">
        <v>895</v>
      </c>
    </row>
    <row r="713" spans="1:65" s="2" customFormat="1" ht="11.25">
      <c r="A713" s="36"/>
      <c r="B713" s="37"/>
      <c r="C713" s="38"/>
      <c r="D713" s="188" t="s">
        <v>138</v>
      </c>
      <c r="E713" s="38"/>
      <c r="F713" s="189" t="s">
        <v>896</v>
      </c>
      <c r="G713" s="38"/>
      <c r="H713" s="38"/>
      <c r="I713" s="190"/>
      <c r="J713" s="38"/>
      <c r="K713" s="38"/>
      <c r="L713" s="41"/>
      <c r="M713" s="191"/>
      <c r="N713" s="192"/>
      <c r="O713" s="66"/>
      <c r="P713" s="66"/>
      <c r="Q713" s="66"/>
      <c r="R713" s="66"/>
      <c r="S713" s="66"/>
      <c r="T713" s="67"/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T713" s="19" t="s">
        <v>138</v>
      </c>
      <c r="AU713" s="19" t="s">
        <v>85</v>
      </c>
    </row>
    <row r="714" spans="1:65" s="2" customFormat="1" ht="19.5">
      <c r="A714" s="36"/>
      <c r="B714" s="37"/>
      <c r="C714" s="38"/>
      <c r="D714" s="193" t="s">
        <v>140</v>
      </c>
      <c r="E714" s="38"/>
      <c r="F714" s="194" t="s">
        <v>897</v>
      </c>
      <c r="G714" s="38"/>
      <c r="H714" s="38"/>
      <c r="I714" s="190"/>
      <c r="J714" s="38"/>
      <c r="K714" s="38"/>
      <c r="L714" s="41"/>
      <c r="M714" s="191"/>
      <c r="N714" s="192"/>
      <c r="O714" s="66"/>
      <c r="P714" s="66"/>
      <c r="Q714" s="66"/>
      <c r="R714" s="66"/>
      <c r="S714" s="66"/>
      <c r="T714" s="67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T714" s="19" t="s">
        <v>140</v>
      </c>
      <c r="AU714" s="19" t="s">
        <v>85</v>
      </c>
    </row>
    <row r="715" spans="1:65" s="13" customFormat="1" ht="11.25">
      <c r="B715" s="195"/>
      <c r="C715" s="196"/>
      <c r="D715" s="193" t="s">
        <v>142</v>
      </c>
      <c r="E715" s="197" t="s">
        <v>19</v>
      </c>
      <c r="F715" s="198" t="s">
        <v>873</v>
      </c>
      <c r="G715" s="196"/>
      <c r="H715" s="199">
        <v>3.48</v>
      </c>
      <c r="I715" s="200"/>
      <c r="J715" s="196"/>
      <c r="K715" s="196"/>
      <c r="L715" s="201"/>
      <c r="M715" s="202"/>
      <c r="N715" s="203"/>
      <c r="O715" s="203"/>
      <c r="P715" s="203"/>
      <c r="Q715" s="203"/>
      <c r="R715" s="203"/>
      <c r="S715" s="203"/>
      <c r="T715" s="204"/>
      <c r="AT715" s="205" t="s">
        <v>142</v>
      </c>
      <c r="AU715" s="205" t="s">
        <v>85</v>
      </c>
      <c r="AV715" s="13" t="s">
        <v>85</v>
      </c>
      <c r="AW715" s="13" t="s">
        <v>36</v>
      </c>
      <c r="AX715" s="13" t="s">
        <v>75</v>
      </c>
      <c r="AY715" s="205" t="s">
        <v>130</v>
      </c>
    </row>
    <row r="716" spans="1:65" s="13" customFormat="1" ht="11.25">
      <c r="B716" s="195"/>
      <c r="C716" s="196"/>
      <c r="D716" s="193" t="s">
        <v>142</v>
      </c>
      <c r="E716" s="197" t="s">
        <v>19</v>
      </c>
      <c r="F716" s="198" t="s">
        <v>898</v>
      </c>
      <c r="G716" s="196"/>
      <c r="H716" s="199">
        <v>138.4</v>
      </c>
      <c r="I716" s="200"/>
      <c r="J716" s="196"/>
      <c r="K716" s="196"/>
      <c r="L716" s="201"/>
      <c r="M716" s="202"/>
      <c r="N716" s="203"/>
      <c r="O716" s="203"/>
      <c r="P716" s="203"/>
      <c r="Q716" s="203"/>
      <c r="R716" s="203"/>
      <c r="S716" s="203"/>
      <c r="T716" s="204"/>
      <c r="AT716" s="205" t="s">
        <v>142</v>
      </c>
      <c r="AU716" s="205" t="s">
        <v>85</v>
      </c>
      <c r="AV716" s="13" t="s">
        <v>85</v>
      </c>
      <c r="AW716" s="13" t="s">
        <v>36</v>
      </c>
      <c r="AX716" s="13" t="s">
        <v>75</v>
      </c>
      <c r="AY716" s="205" t="s">
        <v>130</v>
      </c>
    </row>
    <row r="717" spans="1:65" s="13" customFormat="1" ht="11.25">
      <c r="B717" s="195"/>
      <c r="C717" s="196"/>
      <c r="D717" s="193" t="s">
        <v>142</v>
      </c>
      <c r="E717" s="197" t="s">
        <v>19</v>
      </c>
      <c r="F717" s="198" t="s">
        <v>899</v>
      </c>
      <c r="G717" s="196"/>
      <c r="H717" s="199">
        <v>154</v>
      </c>
      <c r="I717" s="200"/>
      <c r="J717" s="196"/>
      <c r="K717" s="196"/>
      <c r="L717" s="201"/>
      <c r="M717" s="202"/>
      <c r="N717" s="203"/>
      <c r="O717" s="203"/>
      <c r="P717" s="203"/>
      <c r="Q717" s="203"/>
      <c r="R717" s="203"/>
      <c r="S717" s="203"/>
      <c r="T717" s="204"/>
      <c r="AT717" s="205" t="s">
        <v>142</v>
      </c>
      <c r="AU717" s="205" t="s">
        <v>85</v>
      </c>
      <c r="AV717" s="13" t="s">
        <v>85</v>
      </c>
      <c r="AW717" s="13" t="s">
        <v>36</v>
      </c>
      <c r="AX717" s="13" t="s">
        <v>75</v>
      </c>
      <c r="AY717" s="205" t="s">
        <v>130</v>
      </c>
    </row>
    <row r="718" spans="1:65" s="14" customFormat="1" ht="11.25">
      <c r="B718" s="206"/>
      <c r="C718" s="207"/>
      <c r="D718" s="193" t="s">
        <v>142</v>
      </c>
      <c r="E718" s="208" t="s">
        <v>19</v>
      </c>
      <c r="F718" s="209" t="s">
        <v>145</v>
      </c>
      <c r="G718" s="207"/>
      <c r="H718" s="210">
        <v>295.88</v>
      </c>
      <c r="I718" s="211"/>
      <c r="J718" s="207"/>
      <c r="K718" s="207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142</v>
      </c>
      <c r="AU718" s="216" t="s">
        <v>85</v>
      </c>
      <c r="AV718" s="14" t="s">
        <v>137</v>
      </c>
      <c r="AW718" s="14" t="s">
        <v>36</v>
      </c>
      <c r="AX718" s="14" t="s">
        <v>83</v>
      </c>
      <c r="AY718" s="216" t="s">
        <v>130</v>
      </c>
    </row>
    <row r="719" spans="1:65" s="2" customFormat="1" ht="21.75" customHeight="1">
      <c r="A719" s="36"/>
      <c r="B719" s="37"/>
      <c r="C719" s="175" t="s">
        <v>900</v>
      </c>
      <c r="D719" s="175" t="s">
        <v>132</v>
      </c>
      <c r="E719" s="176" t="s">
        <v>901</v>
      </c>
      <c r="F719" s="177" t="s">
        <v>902</v>
      </c>
      <c r="G719" s="178" t="s">
        <v>135</v>
      </c>
      <c r="H719" s="179">
        <v>147.94</v>
      </c>
      <c r="I719" s="180"/>
      <c r="J719" s="181">
        <f>ROUND(I719*H719,2)</f>
        <v>0</v>
      </c>
      <c r="K719" s="177" t="s">
        <v>136</v>
      </c>
      <c r="L719" s="41"/>
      <c r="M719" s="182" t="s">
        <v>19</v>
      </c>
      <c r="N719" s="183" t="s">
        <v>46</v>
      </c>
      <c r="O719" s="66"/>
      <c r="P719" s="184">
        <f>O719*H719</f>
        <v>0</v>
      </c>
      <c r="Q719" s="184">
        <v>0</v>
      </c>
      <c r="R719" s="184">
        <f>Q719*H719</f>
        <v>0</v>
      </c>
      <c r="S719" s="184">
        <v>0</v>
      </c>
      <c r="T719" s="185">
        <f>S719*H719</f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186" t="s">
        <v>209</v>
      </c>
      <c r="AT719" s="186" t="s">
        <v>132</v>
      </c>
      <c r="AU719" s="186" t="s">
        <v>85</v>
      </c>
      <c r="AY719" s="19" t="s">
        <v>130</v>
      </c>
      <c r="BE719" s="187">
        <f>IF(N719="základní",J719,0)</f>
        <v>0</v>
      </c>
      <c r="BF719" s="187">
        <f>IF(N719="snížená",J719,0)</f>
        <v>0</v>
      </c>
      <c r="BG719" s="187">
        <f>IF(N719="zákl. přenesená",J719,0)</f>
        <v>0</v>
      </c>
      <c r="BH719" s="187">
        <f>IF(N719="sníž. přenesená",J719,0)</f>
        <v>0</v>
      </c>
      <c r="BI719" s="187">
        <f>IF(N719="nulová",J719,0)</f>
        <v>0</v>
      </c>
      <c r="BJ719" s="19" t="s">
        <v>83</v>
      </c>
      <c r="BK719" s="187">
        <f>ROUND(I719*H719,2)</f>
        <v>0</v>
      </c>
      <c r="BL719" s="19" t="s">
        <v>209</v>
      </c>
      <c r="BM719" s="186" t="s">
        <v>903</v>
      </c>
    </row>
    <row r="720" spans="1:65" s="2" customFormat="1" ht="11.25">
      <c r="A720" s="36"/>
      <c r="B720" s="37"/>
      <c r="C720" s="38"/>
      <c r="D720" s="188" t="s">
        <v>138</v>
      </c>
      <c r="E720" s="38"/>
      <c r="F720" s="189" t="s">
        <v>904</v>
      </c>
      <c r="G720" s="38"/>
      <c r="H720" s="38"/>
      <c r="I720" s="190"/>
      <c r="J720" s="38"/>
      <c r="K720" s="38"/>
      <c r="L720" s="41"/>
      <c r="M720" s="191"/>
      <c r="N720" s="192"/>
      <c r="O720" s="66"/>
      <c r="P720" s="66"/>
      <c r="Q720" s="66"/>
      <c r="R720" s="66"/>
      <c r="S720" s="66"/>
      <c r="T720" s="67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T720" s="19" t="s">
        <v>138</v>
      </c>
      <c r="AU720" s="19" t="s">
        <v>85</v>
      </c>
    </row>
    <row r="721" spans="1:65" s="2" customFormat="1" ht="19.5">
      <c r="A721" s="36"/>
      <c r="B721" s="37"/>
      <c r="C721" s="38"/>
      <c r="D721" s="193" t="s">
        <v>140</v>
      </c>
      <c r="E721" s="38"/>
      <c r="F721" s="194" t="s">
        <v>905</v>
      </c>
      <c r="G721" s="38"/>
      <c r="H721" s="38"/>
      <c r="I721" s="190"/>
      <c r="J721" s="38"/>
      <c r="K721" s="38"/>
      <c r="L721" s="41"/>
      <c r="M721" s="191"/>
      <c r="N721" s="192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140</v>
      </c>
      <c r="AU721" s="19" t="s">
        <v>85</v>
      </c>
    </row>
    <row r="722" spans="1:65" s="13" customFormat="1" ht="11.25">
      <c r="B722" s="195"/>
      <c r="C722" s="196"/>
      <c r="D722" s="193" t="s">
        <v>142</v>
      </c>
      <c r="E722" s="197" t="s">
        <v>19</v>
      </c>
      <c r="F722" s="198" t="s">
        <v>906</v>
      </c>
      <c r="G722" s="196"/>
      <c r="H722" s="199">
        <v>1.74</v>
      </c>
      <c r="I722" s="200"/>
      <c r="J722" s="196"/>
      <c r="K722" s="196"/>
      <c r="L722" s="201"/>
      <c r="M722" s="202"/>
      <c r="N722" s="203"/>
      <c r="O722" s="203"/>
      <c r="P722" s="203"/>
      <c r="Q722" s="203"/>
      <c r="R722" s="203"/>
      <c r="S722" s="203"/>
      <c r="T722" s="204"/>
      <c r="AT722" s="205" t="s">
        <v>142</v>
      </c>
      <c r="AU722" s="205" t="s">
        <v>85</v>
      </c>
      <c r="AV722" s="13" t="s">
        <v>85</v>
      </c>
      <c r="AW722" s="13" t="s">
        <v>36</v>
      </c>
      <c r="AX722" s="13" t="s">
        <v>75</v>
      </c>
      <c r="AY722" s="205" t="s">
        <v>130</v>
      </c>
    </row>
    <row r="723" spans="1:65" s="13" customFormat="1" ht="11.25">
      <c r="B723" s="195"/>
      <c r="C723" s="196"/>
      <c r="D723" s="193" t="s">
        <v>142</v>
      </c>
      <c r="E723" s="197" t="s">
        <v>19</v>
      </c>
      <c r="F723" s="198" t="s">
        <v>880</v>
      </c>
      <c r="G723" s="196"/>
      <c r="H723" s="199">
        <v>69.2</v>
      </c>
      <c r="I723" s="200"/>
      <c r="J723" s="196"/>
      <c r="K723" s="196"/>
      <c r="L723" s="201"/>
      <c r="M723" s="202"/>
      <c r="N723" s="203"/>
      <c r="O723" s="203"/>
      <c r="P723" s="203"/>
      <c r="Q723" s="203"/>
      <c r="R723" s="203"/>
      <c r="S723" s="203"/>
      <c r="T723" s="204"/>
      <c r="AT723" s="205" t="s">
        <v>142</v>
      </c>
      <c r="AU723" s="205" t="s">
        <v>85</v>
      </c>
      <c r="AV723" s="13" t="s">
        <v>85</v>
      </c>
      <c r="AW723" s="13" t="s">
        <v>36</v>
      </c>
      <c r="AX723" s="13" t="s">
        <v>75</v>
      </c>
      <c r="AY723" s="205" t="s">
        <v>130</v>
      </c>
    </row>
    <row r="724" spans="1:65" s="13" customFormat="1" ht="11.25">
      <c r="B724" s="195"/>
      <c r="C724" s="196"/>
      <c r="D724" s="193" t="s">
        <v>142</v>
      </c>
      <c r="E724" s="197" t="s">
        <v>19</v>
      </c>
      <c r="F724" s="198" t="s">
        <v>881</v>
      </c>
      <c r="G724" s="196"/>
      <c r="H724" s="199">
        <v>77</v>
      </c>
      <c r="I724" s="200"/>
      <c r="J724" s="196"/>
      <c r="K724" s="196"/>
      <c r="L724" s="201"/>
      <c r="M724" s="202"/>
      <c r="N724" s="203"/>
      <c r="O724" s="203"/>
      <c r="P724" s="203"/>
      <c r="Q724" s="203"/>
      <c r="R724" s="203"/>
      <c r="S724" s="203"/>
      <c r="T724" s="204"/>
      <c r="AT724" s="205" t="s">
        <v>142</v>
      </c>
      <c r="AU724" s="205" t="s">
        <v>85</v>
      </c>
      <c r="AV724" s="13" t="s">
        <v>85</v>
      </c>
      <c r="AW724" s="13" t="s">
        <v>36</v>
      </c>
      <c r="AX724" s="13" t="s">
        <v>75</v>
      </c>
      <c r="AY724" s="205" t="s">
        <v>130</v>
      </c>
    </row>
    <row r="725" spans="1:65" s="14" customFormat="1" ht="11.25">
      <c r="B725" s="206"/>
      <c r="C725" s="207"/>
      <c r="D725" s="193" t="s">
        <v>142</v>
      </c>
      <c r="E725" s="208" t="s">
        <v>19</v>
      </c>
      <c r="F725" s="209" t="s">
        <v>145</v>
      </c>
      <c r="G725" s="207"/>
      <c r="H725" s="210">
        <v>147.94</v>
      </c>
      <c r="I725" s="211"/>
      <c r="J725" s="207"/>
      <c r="K725" s="207"/>
      <c r="L725" s="212"/>
      <c r="M725" s="213"/>
      <c r="N725" s="214"/>
      <c r="O725" s="214"/>
      <c r="P725" s="214"/>
      <c r="Q725" s="214"/>
      <c r="R725" s="214"/>
      <c r="S725" s="214"/>
      <c r="T725" s="215"/>
      <c r="AT725" s="216" t="s">
        <v>142</v>
      </c>
      <c r="AU725" s="216" t="s">
        <v>85</v>
      </c>
      <c r="AV725" s="14" t="s">
        <v>137</v>
      </c>
      <c r="AW725" s="14" t="s">
        <v>36</v>
      </c>
      <c r="AX725" s="14" t="s">
        <v>83</v>
      </c>
      <c r="AY725" s="216" t="s">
        <v>130</v>
      </c>
    </row>
    <row r="726" spans="1:65" s="2" customFormat="1" ht="24.2" customHeight="1">
      <c r="A726" s="36"/>
      <c r="B726" s="37"/>
      <c r="C726" s="175" t="s">
        <v>907</v>
      </c>
      <c r="D726" s="175" t="s">
        <v>132</v>
      </c>
      <c r="E726" s="176" t="s">
        <v>908</v>
      </c>
      <c r="F726" s="177" t="s">
        <v>909</v>
      </c>
      <c r="G726" s="178" t="s">
        <v>135</v>
      </c>
      <c r="H726" s="179">
        <v>59.872</v>
      </c>
      <c r="I726" s="180"/>
      <c r="J726" s="181">
        <f>ROUND(I726*H726,2)</f>
        <v>0</v>
      </c>
      <c r="K726" s="177" t="s">
        <v>136</v>
      </c>
      <c r="L726" s="41"/>
      <c r="M726" s="182" t="s">
        <v>19</v>
      </c>
      <c r="N726" s="183" t="s">
        <v>46</v>
      </c>
      <c r="O726" s="66"/>
      <c r="P726" s="184">
        <f>O726*H726</f>
        <v>0</v>
      </c>
      <c r="Q726" s="184">
        <v>0</v>
      </c>
      <c r="R726" s="184">
        <f>Q726*H726</f>
        <v>0</v>
      </c>
      <c r="S726" s="184">
        <v>0</v>
      </c>
      <c r="T726" s="185">
        <f>S726*H726</f>
        <v>0</v>
      </c>
      <c r="U726" s="36"/>
      <c r="V726" s="36"/>
      <c r="W726" s="36"/>
      <c r="X726" s="36"/>
      <c r="Y726" s="36"/>
      <c r="Z726" s="36"/>
      <c r="AA726" s="36"/>
      <c r="AB726" s="36"/>
      <c r="AC726" s="36"/>
      <c r="AD726" s="36"/>
      <c r="AE726" s="36"/>
      <c r="AR726" s="186" t="s">
        <v>209</v>
      </c>
      <c r="AT726" s="186" t="s">
        <v>132</v>
      </c>
      <c r="AU726" s="186" t="s">
        <v>85</v>
      </c>
      <c r="AY726" s="19" t="s">
        <v>130</v>
      </c>
      <c r="BE726" s="187">
        <f>IF(N726="základní",J726,0)</f>
        <v>0</v>
      </c>
      <c r="BF726" s="187">
        <f>IF(N726="snížená",J726,0)</f>
        <v>0</v>
      </c>
      <c r="BG726" s="187">
        <f>IF(N726="zákl. přenesená",J726,0)</f>
        <v>0</v>
      </c>
      <c r="BH726" s="187">
        <f>IF(N726="sníž. přenesená",J726,0)</f>
        <v>0</v>
      </c>
      <c r="BI726" s="187">
        <f>IF(N726="nulová",J726,0)</f>
        <v>0</v>
      </c>
      <c r="BJ726" s="19" t="s">
        <v>83</v>
      </c>
      <c r="BK726" s="187">
        <f>ROUND(I726*H726,2)</f>
        <v>0</v>
      </c>
      <c r="BL726" s="19" t="s">
        <v>209</v>
      </c>
      <c r="BM726" s="186" t="s">
        <v>910</v>
      </c>
    </row>
    <row r="727" spans="1:65" s="2" customFormat="1" ht="11.25">
      <c r="A727" s="36"/>
      <c r="B727" s="37"/>
      <c r="C727" s="38"/>
      <c r="D727" s="188" t="s">
        <v>138</v>
      </c>
      <c r="E727" s="38"/>
      <c r="F727" s="189" t="s">
        <v>911</v>
      </c>
      <c r="G727" s="38"/>
      <c r="H727" s="38"/>
      <c r="I727" s="190"/>
      <c r="J727" s="38"/>
      <c r="K727" s="38"/>
      <c r="L727" s="41"/>
      <c r="M727" s="191"/>
      <c r="N727" s="192"/>
      <c r="O727" s="66"/>
      <c r="P727" s="66"/>
      <c r="Q727" s="66"/>
      <c r="R727" s="66"/>
      <c r="S727" s="66"/>
      <c r="T727" s="67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T727" s="19" t="s">
        <v>138</v>
      </c>
      <c r="AU727" s="19" t="s">
        <v>85</v>
      </c>
    </row>
    <row r="728" spans="1:65" s="2" customFormat="1" ht="19.5">
      <c r="A728" s="36"/>
      <c r="B728" s="37"/>
      <c r="C728" s="38"/>
      <c r="D728" s="193" t="s">
        <v>140</v>
      </c>
      <c r="E728" s="38"/>
      <c r="F728" s="194" t="s">
        <v>912</v>
      </c>
      <c r="G728" s="38"/>
      <c r="H728" s="38"/>
      <c r="I728" s="190"/>
      <c r="J728" s="38"/>
      <c r="K728" s="38"/>
      <c r="L728" s="41"/>
      <c r="M728" s="191"/>
      <c r="N728" s="192"/>
      <c r="O728" s="66"/>
      <c r="P728" s="66"/>
      <c r="Q728" s="66"/>
      <c r="R728" s="66"/>
      <c r="S728" s="66"/>
      <c r="T728" s="67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T728" s="19" t="s">
        <v>140</v>
      </c>
      <c r="AU728" s="19" t="s">
        <v>85</v>
      </c>
    </row>
    <row r="729" spans="1:65" s="13" customFormat="1" ht="11.25">
      <c r="B729" s="195"/>
      <c r="C729" s="196"/>
      <c r="D729" s="193" t="s">
        <v>142</v>
      </c>
      <c r="E729" s="197" t="s">
        <v>19</v>
      </c>
      <c r="F729" s="198" t="s">
        <v>913</v>
      </c>
      <c r="G729" s="196"/>
      <c r="H729" s="199">
        <v>1.3919999999999999</v>
      </c>
      <c r="I729" s="200"/>
      <c r="J729" s="196"/>
      <c r="K729" s="196"/>
      <c r="L729" s="201"/>
      <c r="M729" s="202"/>
      <c r="N729" s="203"/>
      <c r="O729" s="203"/>
      <c r="P729" s="203"/>
      <c r="Q729" s="203"/>
      <c r="R729" s="203"/>
      <c r="S729" s="203"/>
      <c r="T729" s="204"/>
      <c r="AT729" s="205" t="s">
        <v>142</v>
      </c>
      <c r="AU729" s="205" t="s">
        <v>85</v>
      </c>
      <c r="AV729" s="13" t="s">
        <v>85</v>
      </c>
      <c r="AW729" s="13" t="s">
        <v>36</v>
      </c>
      <c r="AX729" s="13" t="s">
        <v>75</v>
      </c>
      <c r="AY729" s="205" t="s">
        <v>130</v>
      </c>
    </row>
    <row r="730" spans="1:65" s="13" customFormat="1" ht="11.25">
      <c r="B730" s="195"/>
      <c r="C730" s="196"/>
      <c r="D730" s="193" t="s">
        <v>142</v>
      </c>
      <c r="E730" s="197" t="s">
        <v>19</v>
      </c>
      <c r="F730" s="198" t="s">
        <v>914</v>
      </c>
      <c r="G730" s="196"/>
      <c r="H730" s="199">
        <v>27.68</v>
      </c>
      <c r="I730" s="200"/>
      <c r="J730" s="196"/>
      <c r="K730" s="196"/>
      <c r="L730" s="201"/>
      <c r="M730" s="202"/>
      <c r="N730" s="203"/>
      <c r="O730" s="203"/>
      <c r="P730" s="203"/>
      <c r="Q730" s="203"/>
      <c r="R730" s="203"/>
      <c r="S730" s="203"/>
      <c r="T730" s="204"/>
      <c r="AT730" s="205" t="s">
        <v>142</v>
      </c>
      <c r="AU730" s="205" t="s">
        <v>85</v>
      </c>
      <c r="AV730" s="13" t="s">
        <v>85</v>
      </c>
      <c r="AW730" s="13" t="s">
        <v>36</v>
      </c>
      <c r="AX730" s="13" t="s">
        <v>75</v>
      </c>
      <c r="AY730" s="205" t="s">
        <v>130</v>
      </c>
    </row>
    <row r="731" spans="1:65" s="13" customFormat="1" ht="11.25">
      <c r="B731" s="195"/>
      <c r="C731" s="196"/>
      <c r="D731" s="193" t="s">
        <v>142</v>
      </c>
      <c r="E731" s="197" t="s">
        <v>19</v>
      </c>
      <c r="F731" s="198" t="s">
        <v>915</v>
      </c>
      <c r="G731" s="196"/>
      <c r="H731" s="199">
        <v>30.8</v>
      </c>
      <c r="I731" s="200"/>
      <c r="J731" s="196"/>
      <c r="K731" s="196"/>
      <c r="L731" s="201"/>
      <c r="M731" s="202"/>
      <c r="N731" s="203"/>
      <c r="O731" s="203"/>
      <c r="P731" s="203"/>
      <c r="Q731" s="203"/>
      <c r="R731" s="203"/>
      <c r="S731" s="203"/>
      <c r="T731" s="204"/>
      <c r="AT731" s="205" t="s">
        <v>142</v>
      </c>
      <c r="AU731" s="205" t="s">
        <v>85</v>
      </c>
      <c r="AV731" s="13" t="s">
        <v>85</v>
      </c>
      <c r="AW731" s="13" t="s">
        <v>36</v>
      </c>
      <c r="AX731" s="13" t="s">
        <v>75</v>
      </c>
      <c r="AY731" s="205" t="s">
        <v>130</v>
      </c>
    </row>
    <row r="732" spans="1:65" s="14" customFormat="1" ht="11.25">
      <c r="B732" s="206"/>
      <c r="C732" s="207"/>
      <c r="D732" s="193" t="s">
        <v>142</v>
      </c>
      <c r="E732" s="208" t="s">
        <v>19</v>
      </c>
      <c r="F732" s="209" t="s">
        <v>145</v>
      </c>
      <c r="G732" s="207"/>
      <c r="H732" s="210">
        <v>59.872</v>
      </c>
      <c r="I732" s="211"/>
      <c r="J732" s="207"/>
      <c r="K732" s="207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142</v>
      </c>
      <c r="AU732" s="216" t="s">
        <v>85</v>
      </c>
      <c r="AV732" s="14" t="s">
        <v>137</v>
      </c>
      <c r="AW732" s="14" t="s">
        <v>36</v>
      </c>
      <c r="AX732" s="14" t="s">
        <v>83</v>
      </c>
      <c r="AY732" s="216" t="s">
        <v>130</v>
      </c>
    </row>
    <row r="733" spans="1:65" s="2" customFormat="1" ht="16.5" customHeight="1">
      <c r="A733" s="36"/>
      <c r="B733" s="37"/>
      <c r="C733" s="227" t="s">
        <v>916</v>
      </c>
      <c r="D733" s="227" t="s">
        <v>225</v>
      </c>
      <c r="E733" s="228" t="s">
        <v>917</v>
      </c>
      <c r="F733" s="229" t="s">
        <v>918</v>
      </c>
      <c r="G733" s="230" t="s">
        <v>257</v>
      </c>
      <c r="H733" s="231">
        <v>225.148</v>
      </c>
      <c r="I733" s="232"/>
      <c r="J733" s="233">
        <f>ROUND(I733*H733,2)</f>
        <v>0</v>
      </c>
      <c r="K733" s="229" t="s">
        <v>19</v>
      </c>
      <c r="L733" s="234"/>
      <c r="M733" s="235" t="s">
        <v>19</v>
      </c>
      <c r="N733" s="236" t="s">
        <v>46</v>
      </c>
      <c r="O733" s="66"/>
      <c r="P733" s="184">
        <f>O733*H733</f>
        <v>0</v>
      </c>
      <c r="Q733" s="184">
        <v>1E-3</v>
      </c>
      <c r="R733" s="184">
        <f>Q733*H733</f>
        <v>0.22514799999999999</v>
      </c>
      <c r="S733" s="184">
        <v>0</v>
      </c>
      <c r="T733" s="185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86" t="s">
        <v>258</v>
      </c>
      <c r="AT733" s="186" t="s">
        <v>225</v>
      </c>
      <c r="AU733" s="186" t="s">
        <v>85</v>
      </c>
      <c r="AY733" s="19" t="s">
        <v>130</v>
      </c>
      <c r="BE733" s="187">
        <f>IF(N733="základní",J733,0)</f>
        <v>0</v>
      </c>
      <c r="BF733" s="187">
        <f>IF(N733="snížená",J733,0)</f>
        <v>0</v>
      </c>
      <c r="BG733" s="187">
        <f>IF(N733="zákl. přenesená",J733,0)</f>
        <v>0</v>
      </c>
      <c r="BH733" s="187">
        <f>IF(N733="sníž. přenesená",J733,0)</f>
        <v>0</v>
      </c>
      <c r="BI733" s="187">
        <f>IF(N733="nulová",J733,0)</f>
        <v>0</v>
      </c>
      <c r="BJ733" s="19" t="s">
        <v>83</v>
      </c>
      <c r="BK733" s="187">
        <f>ROUND(I733*H733,2)</f>
        <v>0</v>
      </c>
      <c r="BL733" s="19" t="s">
        <v>209</v>
      </c>
      <c r="BM733" s="186" t="s">
        <v>919</v>
      </c>
    </row>
    <row r="734" spans="1:65" s="2" customFormat="1" ht="19.5">
      <c r="A734" s="36"/>
      <c r="B734" s="37"/>
      <c r="C734" s="38"/>
      <c r="D734" s="193" t="s">
        <v>140</v>
      </c>
      <c r="E734" s="38"/>
      <c r="F734" s="194" t="s">
        <v>920</v>
      </c>
      <c r="G734" s="38"/>
      <c r="H734" s="38"/>
      <c r="I734" s="190"/>
      <c r="J734" s="38"/>
      <c r="K734" s="38"/>
      <c r="L734" s="41"/>
      <c r="M734" s="191"/>
      <c r="N734" s="192"/>
      <c r="O734" s="66"/>
      <c r="P734" s="66"/>
      <c r="Q734" s="66"/>
      <c r="R734" s="66"/>
      <c r="S734" s="66"/>
      <c r="T734" s="67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9" t="s">
        <v>140</v>
      </c>
      <c r="AU734" s="19" t="s">
        <v>85</v>
      </c>
    </row>
    <row r="735" spans="1:65" s="13" customFormat="1" ht="11.25">
      <c r="B735" s="195"/>
      <c r="C735" s="196"/>
      <c r="D735" s="193" t="s">
        <v>142</v>
      </c>
      <c r="E735" s="197" t="s">
        <v>19</v>
      </c>
      <c r="F735" s="198" t="s">
        <v>921</v>
      </c>
      <c r="G735" s="196"/>
      <c r="H735" s="199">
        <v>225.148</v>
      </c>
      <c r="I735" s="200"/>
      <c r="J735" s="196"/>
      <c r="K735" s="196"/>
      <c r="L735" s="201"/>
      <c r="M735" s="202"/>
      <c r="N735" s="203"/>
      <c r="O735" s="203"/>
      <c r="P735" s="203"/>
      <c r="Q735" s="203"/>
      <c r="R735" s="203"/>
      <c r="S735" s="203"/>
      <c r="T735" s="204"/>
      <c r="AT735" s="205" t="s">
        <v>142</v>
      </c>
      <c r="AU735" s="205" t="s">
        <v>85</v>
      </c>
      <c r="AV735" s="13" t="s">
        <v>85</v>
      </c>
      <c r="AW735" s="13" t="s">
        <v>36</v>
      </c>
      <c r="AX735" s="13" t="s">
        <v>75</v>
      </c>
      <c r="AY735" s="205" t="s">
        <v>130</v>
      </c>
    </row>
    <row r="736" spans="1:65" s="14" customFormat="1" ht="11.25">
      <c r="B736" s="206"/>
      <c r="C736" s="207"/>
      <c r="D736" s="193" t="s">
        <v>142</v>
      </c>
      <c r="E736" s="208" t="s">
        <v>19</v>
      </c>
      <c r="F736" s="209" t="s">
        <v>145</v>
      </c>
      <c r="G736" s="207"/>
      <c r="H736" s="210">
        <v>225.148</v>
      </c>
      <c r="I736" s="211"/>
      <c r="J736" s="207"/>
      <c r="K736" s="207"/>
      <c r="L736" s="212"/>
      <c r="M736" s="213"/>
      <c r="N736" s="214"/>
      <c r="O736" s="214"/>
      <c r="P736" s="214"/>
      <c r="Q736" s="214"/>
      <c r="R736" s="214"/>
      <c r="S736" s="214"/>
      <c r="T736" s="215"/>
      <c r="AT736" s="216" t="s">
        <v>142</v>
      </c>
      <c r="AU736" s="216" t="s">
        <v>85</v>
      </c>
      <c r="AV736" s="14" t="s">
        <v>137</v>
      </c>
      <c r="AW736" s="14" t="s">
        <v>36</v>
      </c>
      <c r="AX736" s="14" t="s">
        <v>83</v>
      </c>
      <c r="AY736" s="216" t="s">
        <v>130</v>
      </c>
    </row>
    <row r="737" spans="1:65" s="2" customFormat="1" ht="16.5" customHeight="1">
      <c r="A737" s="36"/>
      <c r="B737" s="37"/>
      <c r="C737" s="227" t="s">
        <v>922</v>
      </c>
      <c r="D737" s="227" t="s">
        <v>225</v>
      </c>
      <c r="E737" s="228" t="s">
        <v>923</v>
      </c>
      <c r="F737" s="229" t="s">
        <v>924</v>
      </c>
      <c r="G737" s="230" t="s">
        <v>257</v>
      </c>
      <c r="H737" s="231">
        <v>3.532</v>
      </c>
      <c r="I737" s="232"/>
      <c r="J737" s="233">
        <f>ROUND(I737*H737,2)</f>
        <v>0</v>
      </c>
      <c r="K737" s="229" t="s">
        <v>19</v>
      </c>
      <c r="L737" s="234"/>
      <c r="M737" s="235" t="s">
        <v>19</v>
      </c>
      <c r="N737" s="236" t="s">
        <v>46</v>
      </c>
      <c r="O737" s="66"/>
      <c r="P737" s="184">
        <f>O737*H737</f>
        <v>0</v>
      </c>
      <c r="Q737" s="184">
        <v>1E-3</v>
      </c>
      <c r="R737" s="184">
        <f>Q737*H737</f>
        <v>3.532E-3</v>
      </c>
      <c r="S737" s="184">
        <v>0</v>
      </c>
      <c r="T737" s="185">
        <f>S737*H737</f>
        <v>0</v>
      </c>
      <c r="U737" s="36"/>
      <c r="V737" s="36"/>
      <c r="W737" s="36"/>
      <c r="X737" s="36"/>
      <c r="Y737" s="36"/>
      <c r="Z737" s="36"/>
      <c r="AA737" s="36"/>
      <c r="AB737" s="36"/>
      <c r="AC737" s="36"/>
      <c r="AD737" s="36"/>
      <c r="AE737" s="36"/>
      <c r="AR737" s="186" t="s">
        <v>258</v>
      </c>
      <c r="AT737" s="186" t="s">
        <v>225</v>
      </c>
      <c r="AU737" s="186" t="s">
        <v>85</v>
      </c>
      <c r="AY737" s="19" t="s">
        <v>130</v>
      </c>
      <c r="BE737" s="187">
        <f>IF(N737="základní",J737,0)</f>
        <v>0</v>
      </c>
      <c r="BF737" s="187">
        <f>IF(N737="snížená",J737,0)</f>
        <v>0</v>
      </c>
      <c r="BG737" s="187">
        <f>IF(N737="zákl. přenesená",J737,0)</f>
        <v>0</v>
      </c>
      <c r="BH737" s="187">
        <f>IF(N737="sníž. přenesená",J737,0)</f>
        <v>0</v>
      </c>
      <c r="BI737" s="187">
        <f>IF(N737="nulová",J737,0)</f>
        <v>0</v>
      </c>
      <c r="BJ737" s="19" t="s">
        <v>83</v>
      </c>
      <c r="BK737" s="187">
        <f>ROUND(I737*H737,2)</f>
        <v>0</v>
      </c>
      <c r="BL737" s="19" t="s">
        <v>209</v>
      </c>
      <c r="BM737" s="186" t="s">
        <v>925</v>
      </c>
    </row>
    <row r="738" spans="1:65" s="2" customFormat="1" ht="19.5">
      <c r="A738" s="36"/>
      <c r="B738" s="37"/>
      <c r="C738" s="38"/>
      <c r="D738" s="193" t="s">
        <v>140</v>
      </c>
      <c r="E738" s="38"/>
      <c r="F738" s="194" t="s">
        <v>920</v>
      </c>
      <c r="G738" s="38"/>
      <c r="H738" s="38"/>
      <c r="I738" s="190"/>
      <c r="J738" s="38"/>
      <c r="K738" s="38"/>
      <c r="L738" s="41"/>
      <c r="M738" s="191"/>
      <c r="N738" s="192"/>
      <c r="O738" s="66"/>
      <c r="P738" s="66"/>
      <c r="Q738" s="66"/>
      <c r="R738" s="66"/>
      <c r="S738" s="66"/>
      <c r="T738" s="67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T738" s="19" t="s">
        <v>140</v>
      </c>
      <c r="AU738" s="19" t="s">
        <v>85</v>
      </c>
    </row>
    <row r="739" spans="1:65" s="13" customFormat="1" ht="11.25">
      <c r="B739" s="195"/>
      <c r="C739" s="196"/>
      <c r="D739" s="193" t="s">
        <v>142</v>
      </c>
      <c r="E739" s="197" t="s">
        <v>19</v>
      </c>
      <c r="F739" s="198" t="s">
        <v>926</v>
      </c>
      <c r="G739" s="196"/>
      <c r="H739" s="199">
        <v>3.532</v>
      </c>
      <c r="I739" s="200"/>
      <c r="J739" s="196"/>
      <c r="K739" s="196"/>
      <c r="L739" s="201"/>
      <c r="M739" s="202"/>
      <c r="N739" s="203"/>
      <c r="O739" s="203"/>
      <c r="P739" s="203"/>
      <c r="Q739" s="203"/>
      <c r="R739" s="203"/>
      <c r="S739" s="203"/>
      <c r="T739" s="204"/>
      <c r="AT739" s="205" t="s">
        <v>142</v>
      </c>
      <c r="AU739" s="205" t="s">
        <v>85</v>
      </c>
      <c r="AV739" s="13" t="s">
        <v>85</v>
      </c>
      <c r="AW739" s="13" t="s">
        <v>36</v>
      </c>
      <c r="AX739" s="13" t="s">
        <v>75</v>
      </c>
      <c r="AY739" s="205" t="s">
        <v>130</v>
      </c>
    </row>
    <row r="740" spans="1:65" s="14" customFormat="1" ht="11.25">
      <c r="B740" s="206"/>
      <c r="C740" s="207"/>
      <c r="D740" s="193" t="s">
        <v>142</v>
      </c>
      <c r="E740" s="208" t="s">
        <v>19</v>
      </c>
      <c r="F740" s="209" t="s">
        <v>145</v>
      </c>
      <c r="G740" s="207"/>
      <c r="H740" s="210">
        <v>3.532</v>
      </c>
      <c r="I740" s="211"/>
      <c r="J740" s="207"/>
      <c r="K740" s="207"/>
      <c r="L740" s="212"/>
      <c r="M740" s="213"/>
      <c r="N740" s="214"/>
      <c r="O740" s="214"/>
      <c r="P740" s="214"/>
      <c r="Q740" s="214"/>
      <c r="R740" s="214"/>
      <c r="S740" s="214"/>
      <c r="T740" s="215"/>
      <c r="AT740" s="216" t="s">
        <v>142</v>
      </c>
      <c r="AU740" s="216" t="s">
        <v>85</v>
      </c>
      <c r="AV740" s="14" t="s">
        <v>137</v>
      </c>
      <c r="AW740" s="14" t="s">
        <v>36</v>
      </c>
      <c r="AX740" s="14" t="s">
        <v>83</v>
      </c>
      <c r="AY740" s="216" t="s">
        <v>130</v>
      </c>
    </row>
    <row r="741" spans="1:65" s="2" customFormat="1" ht="24.2" customHeight="1">
      <c r="A741" s="36"/>
      <c r="B741" s="37"/>
      <c r="C741" s="175" t="s">
        <v>927</v>
      </c>
      <c r="D741" s="175" t="s">
        <v>132</v>
      </c>
      <c r="E741" s="176" t="s">
        <v>928</v>
      </c>
      <c r="F741" s="177" t="s">
        <v>929</v>
      </c>
      <c r="G741" s="178" t="s">
        <v>214</v>
      </c>
      <c r="H741" s="179">
        <v>7.4139999999999997</v>
      </c>
      <c r="I741" s="180"/>
      <c r="J741" s="181">
        <f>ROUND(I741*H741,2)</f>
        <v>0</v>
      </c>
      <c r="K741" s="177" t="s">
        <v>136</v>
      </c>
      <c r="L741" s="41"/>
      <c r="M741" s="182" t="s">
        <v>19</v>
      </c>
      <c r="N741" s="183" t="s">
        <v>46</v>
      </c>
      <c r="O741" s="66"/>
      <c r="P741" s="184">
        <f>O741*H741</f>
        <v>0</v>
      </c>
      <c r="Q741" s="184">
        <v>0</v>
      </c>
      <c r="R741" s="184">
        <f>Q741*H741</f>
        <v>0</v>
      </c>
      <c r="S741" s="184">
        <v>0</v>
      </c>
      <c r="T741" s="185">
        <f>S741*H741</f>
        <v>0</v>
      </c>
      <c r="U741" s="36"/>
      <c r="V741" s="36"/>
      <c r="W741" s="36"/>
      <c r="X741" s="36"/>
      <c r="Y741" s="36"/>
      <c r="Z741" s="36"/>
      <c r="AA741" s="36"/>
      <c r="AB741" s="36"/>
      <c r="AC741" s="36"/>
      <c r="AD741" s="36"/>
      <c r="AE741" s="36"/>
      <c r="AR741" s="186" t="s">
        <v>209</v>
      </c>
      <c r="AT741" s="186" t="s">
        <v>132</v>
      </c>
      <c r="AU741" s="186" t="s">
        <v>85</v>
      </c>
      <c r="AY741" s="19" t="s">
        <v>130</v>
      </c>
      <c r="BE741" s="187">
        <f>IF(N741="základní",J741,0)</f>
        <v>0</v>
      </c>
      <c r="BF741" s="187">
        <f>IF(N741="snížená",J741,0)</f>
        <v>0</v>
      </c>
      <c r="BG741" s="187">
        <f>IF(N741="zákl. přenesená",J741,0)</f>
        <v>0</v>
      </c>
      <c r="BH741" s="187">
        <f>IF(N741="sníž. přenesená",J741,0)</f>
        <v>0</v>
      </c>
      <c r="BI741" s="187">
        <f>IF(N741="nulová",J741,0)</f>
        <v>0</v>
      </c>
      <c r="BJ741" s="19" t="s">
        <v>83</v>
      </c>
      <c r="BK741" s="187">
        <f>ROUND(I741*H741,2)</f>
        <v>0</v>
      </c>
      <c r="BL741" s="19" t="s">
        <v>209</v>
      </c>
      <c r="BM741" s="186" t="s">
        <v>930</v>
      </c>
    </row>
    <row r="742" spans="1:65" s="2" customFormat="1" ht="11.25">
      <c r="A742" s="36"/>
      <c r="B742" s="37"/>
      <c r="C742" s="38"/>
      <c r="D742" s="188" t="s">
        <v>138</v>
      </c>
      <c r="E742" s="38"/>
      <c r="F742" s="189" t="s">
        <v>931</v>
      </c>
      <c r="G742" s="38"/>
      <c r="H742" s="38"/>
      <c r="I742" s="190"/>
      <c r="J742" s="38"/>
      <c r="K742" s="38"/>
      <c r="L742" s="41"/>
      <c r="M742" s="191"/>
      <c r="N742" s="192"/>
      <c r="O742" s="66"/>
      <c r="P742" s="66"/>
      <c r="Q742" s="66"/>
      <c r="R742" s="66"/>
      <c r="S742" s="66"/>
      <c r="T742" s="67"/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T742" s="19" t="s">
        <v>138</v>
      </c>
      <c r="AU742" s="19" t="s">
        <v>85</v>
      </c>
    </row>
    <row r="743" spans="1:65" s="12" customFormat="1" ht="25.9" customHeight="1">
      <c r="B743" s="159"/>
      <c r="C743" s="160"/>
      <c r="D743" s="161" t="s">
        <v>74</v>
      </c>
      <c r="E743" s="162" t="s">
        <v>225</v>
      </c>
      <c r="F743" s="162" t="s">
        <v>932</v>
      </c>
      <c r="G743" s="160"/>
      <c r="H743" s="160"/>
      <c r="I743" s="163"/>
      <c r="J743" s="164">
        <f>BK743</f>
        <v>0</v>
      </c>
      <c r="K743" s="160"/>
      <c r="L743" s="165"/>
      <c r="M743" s="166"/>
      <c r="N743" s="167"/>
      <c r="O743" s="167"/>
      <c r="P743" s="168">
        <f>P744</f>
        <v>0</v>
      </c>
      <c r="Q743" s="167"/>
      <c r="R743" s="168">
        <f>R744</f>
        <v>24.819972</v>
      </c>
      <c r="S743" s="167"/>
      <c r="T743" s="169">
        <f>T744</f>
        <v>0</v>
      </c>
      <c r="AR743" s="170" t="s">
        <v>152</v>
      </c>
      <c r="AT743" s="171" t="s">
        <v>74</v>
      </c>
      <c r="AU743" s="171" t="s">
        <v>75</v>
      </c>
      <c r="AY743" s="170" t="s">
        <v>130</v>
      </c>
      <c r="BK743" s="172">
        <f>BK744</f>
        <v>0</v>
      </c>
    </row>
    <row r="744" spans="1:65" s="12" customFormat="1" ht="22.9" customHeight="1">
      <c r="B744" s="159"/>
      <c r="C744" s="160"/>
      <c r="D744" s="161" t="s">
        <v>74</v>
      </c>
      <c r="E744" s="173" t="s">
        <v>933</v>
      </c>
      <c r="F744" s="173" t="s">
        <v>934</v>
      </c>
      <c r="G744" s="160"/>
      <c r="H744" s="160"/>
      <c r="I744" s="163"/>
      <c r="J744" s="174">
        <f>BK744</f>
        <v>0</v>
      </c>
      <c r="K744" s="160"/>
      <c r="L744" s="165"/>
      <c r="M744" s="166"/>
      <c r="N744" s="167"/>
      <c r="O744" s="167"/>
      <c r="P744" s="168">
        <f>SUM(P745:P764)</f>
        <v>0</v>
      </c>
      <c r="Q744" s="167"/>
      <c r="R744" s="168">
        <f>SUM(R745:R764)</f>
        <v>24.819972</v>
      </c>
      <c r="S744" s="167"/>
      <c r="T744" s="169">
        <f>SUM(T745:T764)</f>
        <v>0</v>
      </c>
      <c r="AR744" s="170" t="s">
        <v>152</v>
      </c>
      <c r="AT744" s="171" t="s">
        <v>74</v>
      </c>
      <c r="AU744" s="171" t="s">
        <v>83</v>
      </c>
      <c r="AY744" s="170" t="s">
        <v>130</v>
      </c>
      <c r="BK744" s="172">
        <f>SUM(BK745:BK764)</f>
        <v>0</v>
      </c>
    </row>
    <row r="745" spans="1:65" s="2" customFormat="1" ht="16.5" customHeight="1">
      <c r="A745" s="36"/>
      <c r="B745" s="37"/>
      <c r="C745" s="227" t="s">
        <v>641</v>
      </c>
      <c r="D745" s="227" t="s">
        <v>225</v>
      </c>
      <c r="E745" s="228" t="s">
        <v>935</v>
      </c>
      <c r="F745" s="229" t="s">
        <v>936</v>
      </c>
      <c r="G745" s="230" t="s">
        <v>347</v>
      </c>
      <c r="H745" s="231">
        <v>12</v>
      </c>
      <c r="I745" s="232"/>
      <c r="J745" s="233">
        <f>ROUND(I745*H745,2)</f>
        <v>0</v>
      </c>
      <c r="K745" s="229" t="s">
        <v>136</v>
      </c>
      <c r="L745" s="234"/>
      <c r="M745" s="235" t="s">
        <v>19</v>
      </c>
      <c r="N745" s="236" t="s">
        <v>46</v>
      </c>
      <c r="O745" s="66"/>
      <c r="P745" s="184">
        <f>O745*H745</f>
        <v>0</v>
      </c>
      <c r="Q745" s="184">
        <v>1.31</v>
      </c>
      <c r="R745" s="184">
        <f>Q745*H745</f>
        <v>15.72</v>
      </c>
      <c r="S745" s="184">
        <v>0</v>
      </c>
      <c r="T745" s="185">
        <f>S745*H745</f>
        <v>0</v>
      </c>
      <c r="U745" s="36"/>
      <c r="V745" s="36"/>
      <c r="W745" s="36"/>
      <c r="X745" s="36"/>
      <c r="Y745" s="36"/>
      <c r="Z745" s="36"/>
      <c r="AA745" s="36"/>
      <c r="AB745" s="36"/>
      <c r="AC745" s="36"/>
      <c r="AD745" s="36"/>
      <c r="AE745" s="36"/>
      <c r="AR745" s="186" t="s">
        <v>937</v>
      </c>
      <c r="AT745" s="186" t="s">
        <v>225</v>
      </c>
      <c r="AU745" s="186" t="s">
        <v>85</v>
      </c>
      <c r="AY745" s="19" t="s">
        <v>130</v>
      </c>
      <c r="BE745" s="187">
        <f>IF(N745="základní",J745,0)</f>
        <v>0</v>
      </c>
      <c r="BF745" s="187">
        <f>IF(N745="snížená",J745,0)</f>
        <v>0</v>
      </c>
      <c r="BG745" s="187">
        <f>IF(N745="zákl. přenesená",J745,0)</f>
        <v>0</v>
      </c>
      <c r="BH745" s="187">
        <f>IF(N745="sníž. přenesená",J745,0)</f>
        <v>0</v>
      </c>
      <c r="BI745" s="187">
        <f>IF(N745="nulová",J745,0)</f>
        <v>0</v>
      </c>
      <c r="BJ745" s="19" t="s">
        <v>83</v>
      </c>
      <c r="BK745" s="187">
        <f>ROUND(I745*H745,2)</f>
        <v>0</v>
      </c>
      <c r="BL745" s="19" t="s">
        <v>566</v>
      </c>
      <c r="BM745" s="186" t="s">
        <v>938</v>
      </c>
    </row>
    <row r="746" spans="1:65" s="15" customFormat="1" ht="11.25">
      <c r="B746" s="217"/>
      <c r="C746" s="218"/>
      <c r="D746" s="193" t="s">
        <v>142</v>
      </c>
      <c r="E746" s="219" t="s">
        <v>19</v>
      </c>
      <c r="F746" s="220" t="s">
        <v>939</v>
      </c>
      <c r="G746" s="218"/>
      <c r="H746" s="219" t="s">
        <v>19</v>
      </c>
      <c r="I746" s="221"/>
      <c r="J746" s="218"/>
      <c r="K746" s="218"/>
      <c r="L746" s="222"/>
      <c r="M746" s="223"/>
      <c r="N746" s="224"/>
      <c r="O746" s="224"/>
      <c r="P746" s="224"/>
      <c r="Q746" s="224"/>
      <c r="R746" s="224"/>
      <c r="S746" s="224"/>
      <c r="T746" s="225"/>
      <c r="AT746" s="226" t="s">
        <v>142</v>
      </c>
      <c r="AU746" s="226" t="s">
        <v>85</v>
      </c>
      <c r="AV746" s="15" t="s">
        <v>83</v>
      </c>
      <c r="AW746" s="15" t="s">
        <v>36</v>
      </c>
      <c r="AX746" s="15" t="s">
        <v>75</v>
      </c>
      <c r="AY746" s="226" t="s">
        <v>130</v>
      </c>
    </row>
    <row r="747" spans="1:65" s="15" customFormat="1" ht="11.25">
      <c r="B747" s="217"/>
      <c r="C747" s="218"/>
      <c r="D747" s="193" t="s">
        <v>142</v>
      </c>
      <c r="E747" s="219" t="s">
        <v>19</v>
      </c>
      <c r="F747" s="220" t="s">
        <v>940</v>
      </c>
      <c r="G747" s="218"/>
      <c r="H747" s="219" t="s">
        <v>19</v>
      </c>
      <c r="I747" s="221"/>
      <c r="J747" s="218"/>
      <c r="K747" s="218"/>
      <c r="L747" s="222"/>
      <c r="M747" s="223"/>
      <c r="N747" s="224"/>
      <c r="O747" s="224"/>
      <c r="P747" s="224"/>
      <c r="Q747" s="224"/>
      <c r="R747" s="224"/>
      <c r="S747" s="224"/>
      <c r="T747" s="225"/>
      <c r="AT747" s="226" t="s">
        <v>142</v>
      </c>
      <c r="AU747" s="226" t="s">
        <v>85</v>
      </c>
      <c r="AV747" s="15" t="s">
        <v>83</v>
      </c>
      <c r="AW747" s="15" t="s">
        <v>36</v>
      </c>
      <c r="AX747" s="15" t="s">
        <v>75</v>
      </c>
      <c r="AY747" s="226" t="s">
        <v>130</v>
      </c>
    </row>
    <row r="748" spans="1:65" s="13" customFormat="1" ht="11.25">
      <c r="B748" s="195"/>
      <c r="C748" s="196"/>
      <c r="D748" s="193" t="s">
        <v>142</v>
      </c>
      <c r="E748" s="197" t="s">
        <v>19</v>
      </c>
      <c r="F748" s="198" t="s">
        <v>941</v>
      </c>
      <c r="G748" s="196"/>
      <c r="H748" s="199">
        <v>12</v>
      </c>
      <c r="I748" s="200"/>
      <c r="J748" s="196"/>
      <c r="K748" s="196"/>
      <c r="L748" s="201"/>
      <c r="M748" s="202"/>
      <c r="N748" s="203"/>
      <c r="O748" s="203"/>
      <c r="P748" s="203"/>
      <c r="Q748" s="203"/>
      <c r="R748" s="203"/>
      <c r="S748" s="203"/>
      <c r="T748" s="204"/>
      <c r="AT748" s="205" t="s">
        <v>142</v>
      </c>
      <c r="AU748" s="205" t="s">
        <v>85</v>
      </c>
      <c r="AV748" s="13" t="s">
        <v>85</v>
      </c>
      <c r="AW748" s="13" t="s">
        <v>36</v>
      </c>
      <c r="AX748" s="13" t="s">
        <v>75</v>
      </c>
      <c r="AY748" s="205" t="s">
        <v>130</v>
      </c>
    </row>
    <row r="749" spans="1:65" s="14" customFormat="1" ht="11.25">
      <c r="B749" s="206"/>
      <c r="C749" s="207"/>
      <c r="D749" s="193" t="s">
        <v>142</v>
      </c>
      <c r="E749" s="208" t="s">
        <v>19</v>
      </c>
      <c r="F749" s="209" t="s">
        <v>145</v>
      </c>
      <c r="G749" s="207"/>
      <c r="H749" s="210">
        <v>12</v>
      </c>
      <c r="I749" s="211"/>
      <c r="J749" s="207"/>
      <c r="K749" s="207"/>
      <c r="L749" s="212"/>
      <c r="M749" s="213"/>
      <c r="N749" s="214"/>
      <c r="O749" s="214"/>
      <c r="P749" s="214"/>
      <c r="Q749" s="214"/>
      <c r="R749" s="214"/>
      <c r="S749" s="214"/>
      <c r="T749" s="215"/>
      <c r="AT749" s="216" t="s">
        <v>142</v>
      </c>
      <c r="AU749" s="216" t="s">
        <v>85</v>
      </c>
      <c r="AV749" s="14" t="s">
        <v>137</v>
      </c>
      <c r="AW749" s="14" t="s">
        <v>36</v>
      </c>
      <c r="AX749" s="14" t="s">
        <v>83</v>
      </c>
      <c r="AY749" s="216" t="s">
        <v>130</v>
      </c>
    </row>
    <row r="750" spans="1:65" s="2" customFormat="1" ht="24.2" customHeight="1">
      <c r="A750" s="36"/>
      <c r="B750" s="37"/>
      <c r="C750" s="175" t="s">
        <v>942</v>
      </c>
      <c r="D750" s="175" t="s">
        <v>132</v>
      </c>
      <c r="E750" s="176" t="s">
        <v>943</v>
      </c>
      <c r="F750" s="177" t="s">
        <v>944</v>
      </c>
      <c r="G750" s="178" t="s">
        <v>135</v>
      </c>
      <c r="H750" s="179">
        <v>100</v>
      </c>
      <c r="I750" s="180"/>
      <c r="J750" s="181">
        <f>ROUND(I750*H750,2)</f>
        <v>0</v>
      </c>
      <c r="K750" s="177" t="s">
        <v>136</v>
      </c>
      <c r="L750" s="41"/>
      <c r="M750" s="182" t="s">
        <v>19</v>
      </c>
      <c r="N750" s="183" t="s">
        <v>46</v>
      </c>
      <c r="O750" s="66"/>
      <c r="P750" s="184">
        <f>O750*H750</f>
        <v>0</v>
      </c>
      <c r="Q750" s="184">
        <v>0</v>
      </c>
      <c r="R750" s="184">
        <f>Q750*H750</f>
        <v>0</v>
      </c>
      <c r="S750" s="184">
        <v>0</v>
      </c>
      <c r="T750" s="185">
        <f>S750*H750</f>
        <v>0</v>
      </c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R750" s="186" t="s">
        <v>566</v>
      </c>
      <c r="AT750" s="186" t="s">
        <v>132</v>
      </c>
      <c r="AU750" s="186" t="s">
        <v>85</v>
      </c>
      <c r="AY750" s="19" t="s">
        <v>130</v>
      </c>
      <c r="BE750" s="187">
        <f>IF(N750="základní",J750,0)</f>
        <v>0</v>
      </c>
      <c r="BF750" s="187">
        <f>IF(N750="snížená",J750,0)</f>
        <v>0</v>
      </c>
      <c r="BG750" s="187">
        <f>IF(N750="zákl. přenesená",J750,0)</f>
        <v>0</v>
      </c>
      <c r="BH750" s="187">
        <f>IF(N750="sníž. přenesená",J750,0)</f>
        <v>0</v>
      </c>
      <c r="BI750" s="187">
        <f>IF(N750="nulová",J750,0)</f>
        <v>0</v>
      </c>
      <c r="BJ750" s="19" t="s">
        <v>83</v>
      </c>
      <c r="BK750" s="187">
        <f>ROUND(I750*H750,2)</f>
        <v>0</v>
      </c>
      <c r="BL750" s="19" t="s">
        <v>566</v>
      </c>
      <c r="BM750" s="186" t="s">
        <v>945</v>
      </c>
    </row>
    <row r="751" spans="1:65" s="2" customFormat="1" ht="11.25">
      <c r="A751" s="36"/>
      <c r="B751" s="37"/>
      <c r="C751" s="38"/>
      <c r="D751" s="188" t="s">
        <v>138</v>
      </c>
      <c r="E751" s="38"/>
      <c r="F751" s="189" t="s">
        <v>946</v>
      </c>
      <c r="G751" s="38"/>
      <c r="H751" s="38"/>
      <c r="I751" s="190"/>
      <c r="J751" s="38"/>
      <c r="K751" s="38"/>
      <c r="L751" s="41"/>
      <c r="M751" s="191"/>
      <c r="N751" s="192"/>
      <c r="O751" s="66"/>
      <c r="P751" s="66"/>
      <c r="Q751" s="66"/>
      <c r="R751" s="66"/>
      <c r="S751" s="66"/>
      <c r="T751" s="67"/>
      <c r="U751" s="36"/>
      <c r="V751" s="36"/>
      <c r="W751" s="36"/>
      <c r="X751" s="36"/>
      <c r="Y751" s="36"/>
      <c r="Z751" s="36"/>
      <c r="AA751" s="36"/>
      <c r="AB751" s="36"/>
      <c r="AC751" s="36"/>
      <c r="AD751" s="36"/>
      <c r="AE751" s="36"/>
      <c r="AT751" s="19" t="s">
        <v>138</v>
      </c>
      <c r="AU751" s="19" t="s">
        <v>85</v>
      </c>
    </row>
    <row r="752" spans="1:65" s="2" customFormat="1" ht="24.2" customHeight="1">
      <c r="A752" s="36"/>
      <c r="B752" s="37"/>
      <c r="C752" s="175" t="s">
        <v>646</v>
      </c>
      <c r="D752" s="175" t="s">
        <v>132</v>
      </c>
      <c r="E752" s="176" t="s">
        <v>947</v>
      </c>
      <c r="F752" s="177" t="s">
        <v>948</v>
      </c>
      <c r="G752" s="178" t="s">
        <v>135</v>
      </c>
      <c r="H752" s="179">
        <v>108</v>
      </c>
      <c r="I752" s="180"/>
      <c r="J752" s="181">
        <f>ROUND(I752*H752,2)</f>
        <v>0</v>
      </c>
      <c r="K752" s="177" t="s">
        <v>136</v>
      </c>
      <c r="L752" s="41"/>
      <c r="M752" s="182" t="s">
        <v>19</v>
      </c>
      <c r="N752" s="183" t="s">
        <v>46</v>
      </c>
      <c r="O752" s="66"/>
      <c r="P752" s="184">
        <f>O752*H752</f>
        <v>0</v>
      </c>
      <c r="Q752" s="184">
        <v>8.3500000000000005E-2</v>
      </c>
      <c r="R752" s="184">
        <f>Q752*H752</f>
        <v>9.0180000000000007</v>
      </c>
      <c r="S752" s="184">
        <v>0</v>
      </c>
      <c r="T752" s="185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86" t="s">
        <v>566</v>
      </c>
      <c r="AT752" s="186" t="s">
        <v>132</v>
      </c>
      <c r="AU752" s="186" t="s">
        <v>85</v>
      </c>
      <c r="AY752" s="19" t="s">
        <v>130</v>
      </c>
      <c r="BE752" s="187">
        <f>IF(N752="základní",J752,0)</f>
        <v>0</v>
      </c>
      <c r="BF752" s="187">
        <f>IF(N752="snížená",J752,0)</f>
        <v>0</v>
      </c>
      <c r="BG752" s="187">
        <f>IF(N752="zákl. přenesená",J752,0)</f>
        <v>0</v>
      </c>
      <c r="BH752" s="187">
        <f>IF(N752="sníž. přenesená",J752,0)</f>
        <v>0</v>
      </c>
      <c r="BI752" s="187">
        <f>IF(N752="nulová",J752,0)</f>
        <v>0</v>
      </c>
      <c r="BJ752" s="19" t="s">
        <v>83</v>
      </c>
      <c r="BK752" s="187">
        <f>ROUND(I752*H752,2)</f>
        <v>0</v>
      </c>
      <c r="BL752" s="19" t="s">
        <v>566</v>
      </c>
      <c r="BM752" s="186" t="s">
        <v>949</v>
      </c>
    </row>
    <row r="753" spans="1:65" s="2" customFormat="1" ht="11.25">
      <c r="A753" s="36"/>
      <c r="B753" s="37"/>
      <c r="C753" s="38"/>
      <c r="D753" s="188" t="s">
        <v>138</v>
      </c>
      <c r="E753" s="38"/>
      <c r="F753" s="189" t="s">
        <v>950</v>
      </c>
      <c r="G753" s="38"/>
      <c r="H753" s="38"/>
      <c r="I753" s="190"/>
      <c r="J753" s="38"/>
      <c r="K753" s="38"/>
      <c r="L753" s="41"/>
      <c r="M753" s="191"/>
      <c r="N753" s="192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138</v>
      </c>
      <c r="AU753" s="19" t="s">
        <v>85</v>
      </c>
    </row>
    <row r="754" spans="1:65" s="2" customFormat="1" ht="19.5">
      <c r="A754" s="36"/>
      <c r="B754" s="37"/>
      <c r="C754" s="38"/>
      <c r="D754" s="193" t="s">
        <v>140</v>
      </c>
      <c r="E754" s="38"/>
      <c r="F754" s="194" t="s">
        <v>951</v>
      </c>
      <c r="G754" s="38"/>
      <c r="H754" s="38"/>
      <c r="I754" s="190"/>
      <c r="J754" s="38"/>
      <c r="K754" s="38"/>
      <c r="L754" s="41"/>
      <c r="M754" s="191"/>
      <c r="N754" s="192"/>
      <c r="O754" s="66"/>
      <c r="P754" s="66"/>
      <c r="Q754" s="66"/>
      <c r="R754" s="66"/>
      <c r="S754" s="66"/>
      <c r="T754" s="67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T754" s="19" t="s">
        <v>140</v>
      </c>
      <c r="AU754" s="19" t="s">
        <v>85</v>
      </c>
    </row>
    <row r="755" spans="1:65" s="15" customFormat="1" ht="11.25">
      <c r="B755" s="217"/>
      <c r="C755" s="218"/>
      <c r="D755" s="193" t="s">
        <v>142</v>
      </c>
      <c r="E755" s="219" t="s">
        <v>19</v>
      </c>
      <c r="F755" s="220" t="s">
        <v>156</v>
      </c>
      <c r="G755" s="218"/>
      <c r="H755" s="219" t="s">
        <v>19</v>
      </c>
      <c r="I755" s="221"/>
      <c r="J755" s="218"/>
      <c r="K755" s="218"/>
      <c r="L755" s="222"/>
      <c r="M755" s="223"/>
      <c r="N755" s="224"/>
      <c r="O755" s="224"/>
      <c r="P755" s="224"/>
      <c r="Q755" s="224"/>
      <c r="R755" s="224"/>
      <c r="S755" s="224"/>
      <c r="T755" s="225"/>
      <c r="AT755" s="226" t="s">
        <v>142</v>
      </c>
      <c r="AU755" s="226" t="s">
        <v>85</v>
      </c>
      <c r="AV755" s="15" t="s">
        <v>83</v>
      </c>
      <c r="AW755" s="15" t="s">
        <v>36</v>
      </c>
      <c r="AX755" s="15" t="s">
        <v>75</v>
      </c>
      <c r="AY755" s="226" t="s">
        <v>130</v>
      </c>
    </row>
    <row r="756" spans="1:65" s="13" customFormat="1" ht="11.25">
      <c r="B756" s="195"/>
      <c r="C756" s="196"/>
      <c r="D756" s="193" t="s">
        <v>142</v>
      </c>
      <c r="E756" s="197" t="s">
        <v>19</v>
      </c>
      <c r="F756" s="198" t="s">
        <v>157</v>
      </c>
      <c r="G756" s="196"/>
      <c r="H756" s="199">
        <v>39</v>
      </c>
      <c r="I756" s="200"/>
      <c r="J756" s="196"/>
      <c r="K756" s="196"/>
      <c r="L756" s="201"/>
      <c r="M756" s="202"/>
      <c r="N756" s="203"/>
      <c r="O756" s="203"/>
      <c r="P756" s="203"/>
      <c r="Q756" s="203"/>
      <c r="R756" s="203"/>
      <c r="S756" s="203"/>
      <c r="T756" s="204"/>
      <c r="AT756" s="205" t="s">
        <v>142</v>
      </c>
      <c r="AU756" s="205" t="s">
        <v>85</v>
      </c>
      <c r="AV756" s="13" t="s">
        <v>85</v>
      </c>
      <c r="AW756" s="13" t="s">
        <v>36</v>
      </c>
      <c r="AX756" s="13" t="s">
        <v>75</v>
      </c>
      <c r="AY756" s="205" t="s">
        <v>130</v>
      </c>
    </row>
    <row r="757" spans="1:65" s="13" customFormat="1" ht="11.25">
      <c r="B757" s="195"/>
      <c r="C757" s="196"/>
      <c r="D757" s="193" t="s">
        <v>142</v>
      </c>
      <c r="E757" s="197" t="s">
        <v>19</v>
      </c>
      <c r="F757" s="198" t="s">
        <v>158</v>
      </c>
      <c r="G757" s="196"/>
      <c r="H757" s="199">
        <v>27</v>
      </c>
      <c r="I757" s="200"/>
      <c r="J757" s="196"/>
      <c r="K757" s="196"/>
      <c r="L757" s="201"/>
      <c r="M757" s="202"/>
      <c r="N757" s="203"/>
      <c r="O757" s="203"/>
      <c r="P757" s="203"/>
      <c r="Q757" s="203"/>
      <c r="R757" s="203"/>
      <c r="S757" s="203"/>
      <c r="T757" s="204"/>
      <c r="AT757" s="205" t="s">
        <v>142</v>
      </c>
      <c r="AU757" s="205" t="s">
        <v>85</v>
      </c>
      <c r="AV757" s="13" t="s">
        <v>85</v>
      </c>
      <c r="AW757" s="13" t="s">
        <v>36</v>
      </c>
      <c r="AX757" s="13" t="s">
        <v>75</v>
      </c>
      <c r="AY757" s="205" t="s">
        <v>130</v>
      </c>
    </row>
    <row r="758" spans="1:65" s="13" customFormat="1" ht="11.25">
      <c r="B758" s="195"/>
      <c r="C758" s="196"/>
      <c r="D758" s="193" t="s">
        <v>142</v>
      </c>
      <c r="E758" s="197" t="s">
        <v>19</v>
      </c>
      <c r="F758" s="198" t="s">
        <v>159</v>
      </c>
      <c r="G758" s="196"/>
      <c r="H758" s="199">
        <v>42</v>
      </c>
      <c r="I758" s="200"/>
      <c r="J758" s="196"/>
      <c r="K758" s="196"/>
      <c r="L758" s="201"/>
      <c r="M758" s="202"/>
      <c r="N758" s="203"/>
      <c r="O758" s="203"/>
      <c r="P758" s="203"/>
      <c r="Q758" s="203"/>
      <c r="R758" s="203"/>
      <c r="S758" s="203"/>
      <c r="T758" s="204"/>
      <c r="AT758" s="205" t="s">
        <v>142</v>
      </c>
      <c r="AU758" s="205" t="s">
        <v>85</v>
      </c>
      <c r="AV758" s="13" t="s">
        <v>85</v>
      </c>
      <c r="AW758" s="13" t="s">
        <v>36</v>
      </c>
      <c r="AX758" s="13" t="s">
        <v>75</v>
      </c>
      <c r="AY758" s="205" t="s">
        <v>130</v>
      </c>
    </row>
    <row r="759" spans="1:65" s="14" customFormat="1" ht="11.25">
      <c r="B759" s="206"/>
      <c r="C759" s="207"/>
      <c r="D759" s="193" t="s">
        <v>142</v>
      </c>
      <c r="E759" s="208" t="s">
        <v>19</v>
      </c>
      <c r="F759" s="209" t="s">
        <v>145</v>
      </c>
      <c r="G759" s="207"/>
      <c r="H759" s="210">
        <v>108</v>
      </c>
      <c r="I759" s="211"/>
      <c r="J759" s="207"/>
      <c r="K759" s="207"/>
      <c r="L759" s="212"/>
      <c r="M759" s="213"/>
      <c r="N759" s="214"/>
      <c r="O759" s="214"/>
      <c r="P759" s="214"/>
      <c r="Q759" s="214"/>
      <c r="R759" s="214"/>
      <c r="S759" s="214"/>
      <c r="T759" s="215"/>
      <c r="AT759" s="216" t="s">
        <v>142</v>
      </c>
      <c r="AU759" s="216" t="s">
        <v>85</v>
      </c>
      <c r="AV759" s="14" t="s">
        <v>137</v>
      </c>
      <c r="AW759" s="14" t="s">
        <v>36</v>
      </c>
      <c r="AX759" s="14" t="s">
        <v>83</v>
      </c>
      <c r="AY759" s="216" t="s">
        <v>130</v>
      </c>
    </row>
    <row r="760" spans="1:65" s="2" customFormat="1" ht="16.5" customHeight="1">
      <c r="A760" s="36"/>
      <c r="B760" s="37"/>
      <c r="C760" s="175" t="s">
        <v>952</v>
      </c>
      <c r="D760" s="175" t="s">
        <v>132</v>
      </c>
      <c r="E760" s="176" t="s">
        <v>953</v>
      </c>
      <c r="F760" s="177" t="s">
        <v>954</v>
      </c>
      <c r="G760" s="178" t="s">
        <v>135</v>
      </c>
      <c r="H760" s="179">
        <v>118.8</v>
      </c>
      <c r="I760" s="180"/>
      <c r="J760" s="181">
        <f>ROUND(I760*H760,2)</f>
        <v>0</v>
      </c>
      <c r="K760" s="177" t="s">
        <v>136</v>
      </c>
      <c r="L760" s="41"/>
      <c r="M760" s="182" t="s">
        <v>19</v>
      </c>
      <c r="N760" s="183" t="s">
        <v>46</v>
      </c>
      <c r="O760" s="66"/>
      <c r="P760" s="184">
        <f>O760*H760</f>
        <v>0</v>
      </c>
      <c r="Q760" s="184">
        <v>6.8999999999999997E-4</v>
      </c>
      <c r="R760" s="184">
        <f>Q760*H760</f>
        <v>8.1971999999999989E-2</v>
      </c>
      <c r="S760" s="184">
        <v>0</v>
      </c>
      <c r="T760" s="185">
        <f>S760*H760</f>
        <v>0</v>
      </c>
      <c r="U760" s="36"/>
      <c r="V760" s="36"/>
      <c r="W760" s="36"/>
      <c r="X760" s="36"/>
      <c r="Y760" s="36"/>
      <c r="Z760" s="36"/>
      <c r="AA760" s="36"/>
      <c r="AB760" s="36"/>
      <c r="AC760" s="36"/>
      <c r="AD760" s="36"/>
      <c r="AE760" s="36"/>
      <c r="AR760" s="186" t="s">
        <v>566</v>
      </c>
      <c r="AT760" s="186" t="s">
        <v>132</v>
      </c>
      <c r="AU760" s="186" t="s">
        <v>85</v>
      </c>
      <c r="AY760" s="19" t="s">
        <v>130</v>
      </c>
      <c r="BE760" s="187">
        <f>IF(N760="základní",J760,0)</f>
        <v>0</v>
      </c>
      <c r="BF760" s="187">
        <f>IF(N760="snížená",J760,0)</f>
        <v>0</v>
      </c>
      <c r="BG760" s="187">
        <f>IF(N760="zákl. přenesená",J760,0)</f>
        <v>0</v>
      </c>
      <c r="BH760" s="187">
        <f>IF(N760="sníž. přenesená",J760,0)</f>
        <v>0</v>
      </c>
      <c r="BI760" s="187">
        <f>IF(N760="nulová",J760,0)</f>
        <v>0</v>
      </c>
      <c r="BJ760" s="19" t="s">
        <v>83</v>
      </c>
      <c r="BK760" s="187">
        <f>ROUND(I760*H760,2)</f>
        <v>0</v>
      </c>
      <c r="BL760" s="19" t="s">
        <v>566</v>
      </c>
      <c r="BM760" s="186" t="s">
        <v>955</v>
      </c>
    </row>
    <row r="761" spans="1:65" s="2" customFormat="1" ht="11.25">
      <c r="A761" s="36"/>
      <c r="B761" s="37"/>
      <c r="C761" s="38"/>
      <c r="D761" s="188" t="s">
        <v>138</v>
      </c>
      <c r="E761" s="38"/>
      <c r="F761" s="189" t="s">
        <v>956</v>
      </c>
      <c r="G761" s="38"/>
      <c r="H761" s="38"/>
      <c r="I761" s="190"/>
      <c r="J761" s="38"/>
      <c r="K761" s="38"/>
      <c r="L761" s="41"/>
      <c r="M761" s="191"/>
      <c r="N761" s="192"/>
      <c r="O761" s="66"/>
      <c r="P761" s="66"/>
      <c r="Q761" s="66"/>
      <c r="R761" s="66"/>
      <c r="S761" s="66"/>
      <c r="T761" s="67"/>
      <c r="U761" s="36"/>
      <c r="V761" s="36"/>
      <c r="W761" s="36"/>
      <c r="X761" s="36"/>
      <c r="Y761" s="36"/>
      <c r="Z761" s="36"/>
      <c r="AA761" s="36"/>
      <c r="AB761" s="36"/>
      <c r="AC761" s="36"/>
      <c r="AD761" s="36"/>
      <c r="AE761" s="36"/>
      <c r="AT761" s="19" t="s">
        <v>138</v>
      </c>
      <c r="AU761" s="19" t="s">
        <v>85</v>
      </c>
    </row>
    <row r="762" spans="1:65" s="15" customFormat="1" ht="11.25">
      <c r="B762" s="217"/>
      <c r="C762" s="218"/>
      <c r="D762" s="193" t="s">
        <v>142</v>
      </c>
      <c r="E762" s="219" t="s">
        <v>19</v>
      </c>
      <c r="F762" s="220" t="s">
        <v>150</v>
      </c>
      <c r="G762" s="218"/>
      <c r="H762" s="219" t="s">
        <v>19</v>
      </c>
      <c r="I762" s="221"/>
      <c r="J762" s="218"/>
      <c r="K762" s="218"/>
      <c r="L762" s="222"/>
      <c r="M762" s="223"/>
      <c r="N762" s="224"/>
      <c r="O762" s="224"/>
      <c r="P762" s="224"/>
      <c r="Q762" s="224"/>
      <c r="R762" s="224"/>
      <c r="S762" s="224"/>
      <c r="T762" s="225"/>
      <c r="AT762" s="226" t="s">
        <v>142</v>
      </c>
      <c r="AU762" s="226" t="s">
        <v>85</v>
      </c>
      <c r="AV762" s="15" t="s">
        <v>83</v>
      </c>
      <c r="AW762" s="15" t="s">
        <v>36</v>
      </c>
      <c r="AX762" s="15" t="s">
        <v>75</v>
      </c>
      <c r="AY762" s="226" t="s">
        <v>130</v>
      </c>
    </row>
    <row r="763" spans="1:65" s="13" customFormat="1" ht="11.25">
      <c r="B763" s="195"/>
      <c r="C763" s="196"/>
      <c r="D763" s="193" t="s">
        <v>142</v>
      </c>
      <c r="E763" s="197" t="s">
        <v>19</v>
      </c>
      <c r="F763" s="198" t="s">
        <v>164</v>
      </c>
      <c r="G763" s="196"/>
      <c r="H763" s="199">
        <v>118.8</v>
      </c>
      <c r="I763" s="200"/>
      <c r="J763" s="196"/>
      <c r="K763" s="196"/>
      <c r="L763" s="201"/>
      <c r="M763" s="202"/>
      <c r="N763" s="203"/>
      <c r="O763" s="203"/>
      <c r="P763" s="203"/>
      <c r="Q763" s="203"/>
      <c r="R763" s="203"/>
      <c r="S763" s="203"/>
      <c r="T763" s="204"/>
      <c r="AT763" s="205" t="s">
        <v>142</v>
      </c>
      <c r="AU763" s="205" t="s">
        <v>85</v>
      </c>
      <c r="AV763" s="13" t="s">
        <v>85</v>
      </c>
      <c r="AW763" s="13" t="s">
        <v>36</v>
      </c>
      <c r="AX763" s="13" t="s">
        <v>75</v>
      </c>
      <c r="AY763" s="205" t="s">
        <v>130</v>
      </c>
    </row>
    <row r="764" spans="1:65" s="14" customFormat="1" ht="11.25">
      <c r="B764" s="206"/>
      <c r="C764" s="207"/>
      <c r="D764" s="193" t="s">
        <v>142</v>
      </c>
      <c r="E764" s="208" t="s">
        <v>19</v>
      </c>
      <c r="F764" s="209" t="s">
        <v>145</v>
      </c>
      <c r="G764" s="207"/>
      <c r="H764" s="210">
        <v>118.8</v>
      </c>
      <c r="I764" s="211"/>
      <c r="J764" s="207"/>
      <c r="K764" s="207"/>
      <c r="L764" s="212"/>
      <c r="M764" s="248"/>
      <c r="N764" s="249"/>
      <c r="O764" s="249"/>
      <c r="P764" s="249"/>
      <c r="Q764" s="249"/>
      <c r="R764" s="249"/>
      <c r="S764" s="249"/>
      <c r="T764" s="250"/>
      <c r="AT764" s="216" t="s">
        <v>142</v>
      </c>
      <c r="AU764" s="216" t="s">
        <v>85</v>
      </c>
      <c r="AV764" s="14" t="s">
        <v>137</v>
      </c>
      <c r="AW764" s="14" t="s">
        <v>36</v>
      </c>
      <c r="AX764" s="14" t="s">
        <v>83</v>
      </c>
      <c r="AY764" s="216" t="s">
        <v>130</v>
      </c>
    </row>
    <row r="765" spans="1:65" s="2" customFormat="1" ht="6.95" customHeight="1">
      <c r="A765" s="36"/>
      <c r="B765" s="49"/>
      <c r="C765" s="50"/>
      <c r="D765" s="50"/>
      <c r="E765" s="50"/>
      <c r="F765" s="50"/>
      <c r="G765" s="50"/>
      <c r="H765" s="50"/>
      <c r="I765" s="50"/>
      <c r="J765" s="50"/>
      <c r="K765" s="50"/>
      <c r="L765" s="41"/>
      <c r="M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</row>
  </sheetData>
  <sheetProtection algorithmName="SHA-512" hashValue="vCJcllcK86kS6F41eQ9jfA5+oWTsK75ACulcpP8qsx7MJOJlhWAwd0bMMruxEM8WDp+MNPsI6ZbTmOAYIv7rjQ==" saltValue="tZKxR598dL4dNzg2hSpLYCekiS7HhdHmYfAhV0AQxVk8bczEDqHkQ5DCr98i4emRSEJlspaVPnN4I40QW15YQw==" spinCount="100000" sheet="1" objects="1" scenarios="1" formatColumns="0" formatRows="0" autoFilter="0"/>
  <autoFilter ref="C94:K764" xr:uid="{00000000-0009-0000-0000-000001000000}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100-000000000000}"/>
    <hyperlink ref="F105" r:id="rId2" xr:uid="{00000000-0004-0000-0100-000001000000}"/>
    <hyperlink ref="F110" r:id="rId3" xr:uid="{00000000-0004-0000-0100-000002000000}"/>
    <hyperlink ref="F117" r:id="rId4" xr:uid="{00000000-0004-0000-0100-000003000000}"/>
    <hyperlink ref="F122" r:id="rId5" xr:uid="{00000000-0004-0000-0100-000004000000}"/>
    <hyperlink ref="F127" r:id="rId6" xr:uid="{00000000-0004-0000-0100-000005000000}"/>
    <hyperlink ref="F131" r:id="rId7" xr:uid="{00000000-0004-0000-0100-000006000000}"/>
    <hyperlink ref="F138" r:id="rId8" xr:uid="{00000000-0004-0000-0100-000007000000}"/>
    <hyperlink ref="F143" r:id="rId9" xr:uid="{00000000-0004-0000-0100-000008000000}"/>
    <hyperlink ref="F148" r:id="rId10" xr:uid="{00000000-0004-0000-0100-000009000000}"/>
    <hyperlink ref="F154" r:id="rId11" xr:uid="{00000000-0004-0000-0100-00000A000000}"/>
    <hyperlink ref="F158" r:id="rId12" xr:uid="{00000000-0004-0000-0100-00000B000000}"/>
    <hyperlink ref="F163" r:id="rId13" xr:uid="{00000000-0004-0000-0100-00000C000000}"/>
    <hyperlink ref="F172" r:id="rId14" xr:uid="{00000000-0004-0000-0100-00000D000000}"/>
    <hyperlink ref="F179" r:id="rId15" xr:uid="{00000000-0004-0000-0100-00000E000000}"/>
    <hyperlink ref="F187" r:id="rId16" xr:uid="{00000000-0004-0000-0100-00000F000000}"/>
    <hyperlink ref="F197" r:id="rId17" xr:uid="{00000000-0004-0000-0100-000010000000}"/>
    <hyperlink ref="F203" r:id="rId18" xr:uid="{00000000-0004-0000-0100-000011000000}"/>
    <hyperlink ref="F210" r:id="rId19" xr:uid="{00000000-0004-0000-0100-000012000000}"/>
    <hyperlink ref="F214" r:id="rId20" xr:uid="{00000000-0004-0000-0100-000013000000}"/>
    <hyperlink ref="F218" r:id="rId21" xr:uid="{00000000-0004-0000-0100-000014000000}"/>
    <hyperlink ref="F220" r:id="rId22" xr:uid="{00000000-0004-0000-0100-000015000000}"/>
    <hyperlink ref="F225" r:id="rId23" xr:uid="{00000000-0004-0000-0100-000016000000}"/>
    <hyperlink ref="F231" r:id="rId24" xr:uid="{00000000-0004-0000-0100-000017000000}"/>
    <hyperlink ref="F237" r:id="rId25" xr:uid="{00000000-0004-0000-0100-000018000000}"/>
    <hyperlink ref="F244" r:id="rId26" xr:uid="{00000000-0004-0000-0100-000019000000}"/>
    <hyperlink ref="F248" r:id="rId27" xr:uid="{00000000-0004-0000-0100-00001A000000}"/>
    <hyperlink ref="F250" r:id="rId28" xr:uid="{00000000-0004-0000-0100-00001B000000}"/>
    <hyperlink ref="F259" r:id="rId29" xr:uid="{00000000-0004-0000-0100-00001C000000}"/>
    <hyperlink ref="F265" r:id="rId30" xr:uid="{00000000-0004-0000-0100-00001D000000}"/>
    <hyperlink ref="F271" r:id="rId31" xr:uid="{00000000-0004-0000-0100-00001E000000}"/>
    <hyperlink ref="F280" r:id="rId32" xr:uid="{00000000-0004-0000-0100-00001F000000}"/>
    <hyperlink ref="F286" r:id="rId33" xr:uid="{00000000-0004-0000-0100-000020000000}"/>
    <hyperlink ref="F308" r:id="rId34" xr:uid="{00000000-0004-0000-0100-000021000000}"/>
    <hyperlink ref="F350" r:id="rId35" xr:uid="{00000000-0004-0000-0100-000022000000}"/>
    <hyperlink ref="F360" r:id="rId36" xr:uid="{00000000-0004-0000-0100-000023000000}"/>
    <hyperlink ref="F370" r:id="rId37" xr:uid="{00000000-0004-0000-0100-000024000000}"/>
    <hyperlink ref="F438" r:id="rId38" xr:uid="{00000000-0004-0000-0100-000025000000}"/>
    <hyperlink ref="F443" r:id="rId39" xr:uid="{00000000-0004-0000-0100-000026000000}"/>
    <hyperlink ref="F445" r:id="rId40" xr:uid="{00000000-0004-0000-0100-000027000000}"/>
    <hyperlink ref="F447" r:id="rId41" xr:uid="{00000000-0004-0000-0100-000028000000}"/>
    <hyperlink ref="F452" r:id="rId42" xr:uid="{00000000-0004-0000-0100-000029000000}"/>
    <hyperlink ref="F460" r:id="rId43" xr:uid="{00000000-0004-0000-0100-00002A000000}"/>
    <hyperlink ref="F465" r:id="rId44" xr:uid="{00000000-0004-0000-0100-00002B000000}"/>
    <hyperlink ref="F480" r:id="rId45" xr:uid="{00000000-0004-0000-0100-00002C000000}"/>
    <hyperlink ref="F484" r:id="rId46" xr:uid="{00000000-0004-0000-0100-00002D000000}"/>
    <hyperlink ref="F488" r:id="rId47" xr:uid="{00000000-0004-0000-0100-00002E000000}"/>
    <hyperlink ref="F493" r:id="rId48" xr:uid="{00000000-0004-0000-0100-00002F000000}"/>
    <hyperlink ref="F506" r:id="rId49" xr:uid="{00000000-0004-0000-0100-000030000000}"/>
    <hyperlink ref="F511" r:id="rId50" xr:uid="{00000000-0004-0000-0100-000031000000}"/>
    <hyperlink ref="F516" r:id="rId51" xr:uid="{00000000-0004-0000-0100-000032000000}"/>
    <hyperlink ref="F521" r:id="rId52" xr:uid="{00000000-0004-0000-0100-000033000000}"/>
    <hyperlink ref="F525" r:id="rId53" xr:uid="{00000000-0004-0000-0100-000034000000}"/>
    <hyperlink ref="F531" r:id="rId54" xr:uid="{00000000-0004-0000-0100-000035000000}"/>
    <hyperlink ref="F538" r:id="rId55" xr:uid="{00000000-0004-0000-0100-000036000000}"/>
    <hyperlink ref="F543" r:id="rId56" xr:uid="{00000000-0004-0000-0100-000037000000}"/>
    <hyperlink ref="F548" r:id="rId57" xr:uid="{00000000-0004-0000-0100-000038000000}"/>
    <hyperlink ref="F564" r:id="rId58" xr:uid="{00000000-0004-0000-0100-000039000000}"/>
    <hyperlink ref="F571" r:id="rId59" xr:uid="{00000000-0004-0000-0100-00003A000000}"/>
    <hyperlink ref="F573" r:id="rId60" xr:uid="{00000000-0004-0000-0100-00003B000000}"/>
    <hyperlink ref="F577" r:id="rId61" xr:uid="{00000000-0004-0000-0100-00003C000000}"/>
    <hyperlink ref="F581" r:id="rId62" xr:uid="{00000000-0004-0000-0100-00003D000000}"/>
    <hyperlink ref="F586" r:id="rId63" xr:uid="{00000000-0004-0000-0100-00003E000000}"/>
    <hyperlink ref="F590" r:id="rId64" xr:uid="{00000000-0004-0000-0100-00003F000000}"/>
    <hyperlink ref="F600" r:id="rId65" xr:uid="{00000000-0004-0000-0100-000040000000}"/>
    <hyperlink ref="F604" r:id="rId66" xr:uid="{00000000-0004-0000-0100-000041000000}"/>
    <hyperlink ref="F610" r:id="rId67" xr:uid="{00000000-0004-0000-0100-000042000000}"/>
    <hyperlink ref="F623" r:id="rId68" xr:uid="{00000000-0004-0000-0100-000043000000}"/>
    <hyperlink ref="F632" r:id="rId69" xr:uid="{00000000-0004-0000-0100-000044000000}"/>
    <hyperlink ref="F639" r:id="rId70" xr:uid="{00000000-0004-0000-0100-000045000000}"/>
    <hyperlink ref="F649" r:id="rId71" xr:uid="{00000000-0004-0000-0100-000046000000}"/>
    <hyperlink ref="F656" r:id="rId72" xr:uid="{00000000-0004-0000-0100-000047000000}"/>
    <hyperlink ref="F663" r:id="rId73" xr:uid="{00000000-0004-0000-0100-000048000000}"/>
    <hyperlink ref="F683" r:id="rId74" xr:uid="{00000000-0004-0000-0100-000049000000}"/>
    <hyperlink ref="F692" r:id="rId75" xr:uid="{00000000-0004-0000-0100-00004A000000}"/>
    <hyperlink ref="F696" r:id="rId76" xr:uid="{00000000-0004-0000-0100-00004B000000}"/>
    <hyperlink ref="F706" r:id="rId77" xr:uid="{00000000-0004-0000-0100-00004C000000}"/>
    <hyperlink ref="F713" r:id="rId78" xr:uid="{00000000-0004-0000-0100-00004D000000}"/>
    <hyperlink ref="F720" r:id="rId79" xr:uid="{00000000-0004-0000-0100-00004E000000}"/>
    <hyperlink ref="F727" r:id="rId80" xr:uid="{00000000-0004-0000-0100-00004F000000}"/>
    <hyperlink ref="F742" r:id="rId81" xr:uid="{00000000-0004-0000-0100-000050000000}"/>
    <hyperlink ref="F751" r:id="rId82" xr:uid="{00000000-0004-0000-0100-000051000000}"/>
    <hyperlink ref="F753" r:id="rId83" xr:uid="{00000000-0004-0000-0100-000052000000}"/>
    <hyperlink ref="F761" r:id="rId84" xr:uid="{00000000-0004-0000-0100-00005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0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9" t="s">
        <v>88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5" customHeight="1">
      <c r="B4" s="22"/>
      <c r="D4" s="105" t="s">
        <v>92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4" t="str">
        <f>'Rekapitulace zakázky'!K6</f>
        <v>Oprava mostu km 73,743 Hanušovice - Lichkov</v>
      </c>
      <c r="F7" s="375"/>
      <c r="G7" s="375"/>
      <c r="H7" s="375"/>
      <c r="L7" s="22"/>
    </row>
    <row r="8" spans="1:46" s="2" customFormat="1" ht="12" customHeight="1">
      <c r="A8" s="36"/>
      <c r="B8" s="41"/>
      <c r="C8" s="36"/>
      <c r="D8" s="107" t="s">
        <v>93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6" t="s">
        <v>957</v>
      </c>
      <c r="F9" s="377"/>
      <c r="G9" s="377"/>
      <c r="H9" s="377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zakázky'!AN8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26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29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zakázky'!AN13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8" t="str">
        <f>'Rekapitulace zakázky'!E14</f>
        <v>Vyplň údaj</v>
      </c>
      <c r="F18" s="379"/>
      <c r="G18" s="379"/>
      <c r="H18" s="379"/>
      <c r="I18" s="107" t="s">
        <v>28</v>
      </c>
      <c r="J18" s="32" t="str">
        <f>'Rekapitulace zakázky'!AN14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28</v>
      </c>
      <c r="J21" s="109" t="s">
        <v>35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37</v>
      </c>
      <c r="E23" s="36"/>
      <c r="F23" s="36"/>
      <c r="G23" s="36"/>
      <c r="H23" s="36"/>
      <c r="I23" s="107" t="s">
        <v>25</v>
      </c>
      <c r="J23" s="109" t="str">
        <f>IF('Rekapitulace zakázky'!AN19="","",'Rekapitulace zakázky'!AN19)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zakázky'!E20="","",'Rekapitulace zakázky'!E20)</f>
        <v xml:space="preserve"> </v>
      </c>
      <c r="F24" s="36"/>
      <c r="G24" s="36"/>
      <c r="H24" s="36"/>
      <c r="I24" s="107" t="s">
        <v>28</v>
      </c>
      <c r="J24" s="109" t="str">
        <f>IF('Rekapitulace zakázky'!AN20="","",'Rekapitulace zakázky'!AN20)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1"/>
      <c r="B27" s="112"/>
      <c r="C27" s="111"/>
      <c r="D27" s="111"/>
      <c r="E27" s="380" t="s">
        <v>40</v>
      </c>
      <c r="F27" s="380"/>
      <c r="G27" s="380"/>
      <c r="H27" s="38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ROUND(J86,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45</v>
      </c>
      <c r="E33" s="107" t="s">
        <v>46</v>
      </c>
      <c r="F33" s="119">
        <f>ROUND((SUM(BE86:BE200)),  2)</f>
        <v>0</v>
      </c>
      <c r="G33" s="36"/>
      <c r="H33" s="36"/>
      <c r="I33" s="120">
        <v>0.21</v>
      </c>
      <c r="J33" s="119">
        <f>ROUND(((SUM(BE86:BE200))*I33),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47</v>
      </c>
      <c r="F34" s="119">
        <f>ROUND((SUM(BF86:BF200)),  2)</f>
        <v>0</v>
      </c>
      <c r="G34" s="36"/>
      <c r="H34" s="36"/>
      <c r="I34" s="120">
        <v>0.15</v>
      </c>
      <c r="J34" s="119">
        <f>ROUND(((SUM(BF86:BF200))*I34),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48</v>
      </c>
      <c r="F35" s="119">
        <f>ROUND((SUM(BG86:BG200)),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49</v>
      </c>
      <c r="F36" s="119">
        <f>ROUND((SUM(BH86:BH200)),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50</v>
      </c>
      <c r="F37" s="119">
        <f>ROUND((SUM(BI86:BI200)),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95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1" t="str">
        <f>E7</f>
        <v>Oprava mostu km 73,743 Hanušovice - Lichkov</v>
      </c>
      <c r="F48" s="382"/>
      <c r="G48" s="382"/>
      <c r="H48" s="382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93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3" t="str">
        <f>E9</f>
        <v>SO 02 - Železniční svršek</v>
      </c>
      <c r="F50" s="383"/>
      <c r="G50" s="383"/>
      <c r="H50" s="383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Malá Morava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24</v>
      </c>
      <c r="D54" s="38"/>
      <c r="E54" s="38"/>
      <c r="F54" s="29" t="str">
        <f>E15</f>
        <v>Správa železnic s.o., OŘ Ostrava</v>
      </c>
      <c r="G54" s="38"/>
      <c r="H54" s="38"/>
      <c r="I54" s="31" t="s">
        <v>32</v>
      </c>
      <c r="J54" s="34" t="str">
        <f>E21</f>
        <v>MORAVIA CONSULT Olomouc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98</v>
      </c>
    </row>
    <row r="60" spans="1:47" s="9" customFormat="1" ht="24.95" customHeight="1">
      <c r="B60" s="136"/>
      <c r="C60" s="137"/>
      <c r="D60" s="138" t="s">
        <v>99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104</v>
      </c>
      <c r="E61" s="145"/>
      <c r="F61" s="145"/>
      <c r="G61" s="145"/>
      <c r="H61" s="145"/>
      <c r="I61" s="145"/>
      <c r="J61" s="146">
        <f>J88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958</v>
      </c>
      <c r="E62" s="145"/>
      <c r="F62" s="145"/>
      <c r="G62" s="145"/>
      <c r="H62" s="145"/>
      <c r="I62" s="145"/>
      <c r="J62" s="146">
        <f>J110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959</v>
      </c>
      <c r="E63" s="145"/>
      <c r="F63" s="145"/>
      <c r="G63" s="145"/>
      <c r="H63" s="145"/>
      <c r="I63" s="145"/>
      <c r="J63" s="146">
        <f>J129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960</v>
      </c>
      <c r="E64" s="145"/>
      <c r="F64" s="145"/>
      <c r="G64" s="145"/>
      <c r="H64" s="145"/>
      <c r="I64" s="145"/>
      <c r="J64" s="146">
        <f>J148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961</v>
      </c>
      <c r="E65" s="145"/>
      <c r="F65" s="145"/>
      <c r="G65" s="145"/>
      <c r="H65" s="145"/>
      <c r="I65" s="145"/>
      <c r="J65" s="146">
        <f>J155</f>
        <v>0</v>
      </c>
      <c r="K65" s="143"/>
      <c r="L65" s="147"/>
    </row>
    <row r="66" spans="1:31" s="9" customFormat="1" ht="24.95" customHeight="1">
      <c r="B66" s="136"/>
      <c r="C66" s="137"/>
      <c r="D66" s="138" t="s">
        <v>962</v>
      </c>
      <c r="E66" s="139"/>
      <c r="F66" s="139"/>
      <c r="G66" s="139"/>
      <c r="H66" s="139"/>
      <c r="I66" s="139"/>
      <c r="J66" s="140">
        <f>J168</f>
        <v>0</v>
      </c>
      <c r="K66" s="137"/>
      <c r="L66" s="141"/>
    </row>
    <row r="67" spans="1:31" s="2" customFormat="1" ht="21.75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6.95" customHeight="1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4.95" customHeight="1">
      <c r="A73" s="36"/>
      <c r="B73" s="37"/>
      <c r="C73" s="25" t="s">
        <v>115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81" t="str">
        <f>E7</f>
        <v>Oprava mostu km 73,743 Hanušovice - Lichkov</v>
      </c>
      <c r="F76" s="382"/>
      <c r="G76" s="382"/>
      <c r="H76" s="382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93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353" t="str">
        <f>E9</f>
        <v>SO 02 - Železniční svršek</v>
      </c>
      <c r="F78" s="383"/>
      <c r="G78" s="383"/>
      <c r="H78" s="383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21</v>
      </c>
      <c r="D80" s="38"/>
      <c r="E80" s="38"/>
      <c r="F80" s="29" t="str">
        <f>F12</f>
        <v>Malá Morava</v>
      </c>
      <c r="G80" s="38"/>
      <c r="H80" s="38"/>
      <c r="I80" s="31" t="s">
        <v>23</v>
      </c>
      <c r="J80" s="61">
        <f>IF(J12="","",J12)</f>
        <v>0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25.7" customHeight="1">
      <c r="A82" s="36"/>
      <c r="B82" s="37"/>
      <c r="C82" s="31" t="s">
        <v>24</v>
      </c>
      <c r="D82" s="38"/>
      <c r="E82" s="38"/>
      <c r="F82" s="29" t="str">
        <f>E15</f>
        <v>Správa železnic s.o., OŘ Ostrava</v>
      </c>
      <c r="G82" s="38"/>
      <c r="H82" s="38"/>
      <c r="I82" s="31" t="s">
        <v>32</v>
      </c>
      <c r="J82" s="34" t="str">
        <f>E21</f>
        <v>MORAVIA CONSULT Olomouc a.s.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30</v>
      </c>
      <c r="D83" s="38"/>
      <c r="E83" s="38"/>
      <c r="F83" s="29" t="str">
        <f>IF(E18="","",E18)</f>
        <v>Vyplň údaj</v>
      </c>
      <c r="G83" s="38"/>
      <c r="H83" s="38"/>
      <c r="I83" s="31" t="s">
        <v>37</v>
      </c>
      <c r="J83" s="34" t="str">
        <f>E24</f>
        <v xml:space="preserve"> 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3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>
      <c r="A85" s="148"/>
      <c r="B85" s="149"/>
      <c r="C85" s="150" t="s">
        <v>116</v>
      </c>
      <c r="D85" s="151" t="s">
        <v>60</v>
      </c>
      <c r="E85" s="151" t="s">
        <v>56</v>
      </c>
      <c r="F85" s="151" t="s">
        <v>57</v>
      </c>
      <c r="G85" s="151" t="s">
        <v>117</v>
      </c>
      <c r="H85" s="151" t="s">
        <v>118</v>
      </c>
      <c r="I85" s="151" t="s">
        <v>119</v>
      </c>
      <c r="J85" s="151" t="s">
        <v>97</v>
      </c>
      <c r="K85" s="152" t="s">
        <v>120</v>
      </c>
      <c r="L85" s="153"/>
      <c r="M85" s="70" t="s">
        <v>19</v>
      </c>
      <c r="N85" s="71" t="s">
        <v>45</v>
      </c>
      <c r="O85" s="71" t="s">
        <v>121</v>
      </c>
      <c r="P85" s="71" t="s">
        <v>122</v>
      </c>
      <c r="Q85" s="71" t="s">
        <v>123</v>
      </c>
      <c r="R85" s="71" t="s">
        <v>124</v>
      </c>
      <c r="S85" s="71" t="s">
        <v>125</v>
      </c>
      <c r="T85" s="72" t="s">
        <v>126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9" customHeight="1">
      <c r="A86" s="36"/>
      <c r="B86" s="37"/>
      <c r="C86" s="77" t="s">
        <v>127</v>
      </c>
      <c r="D86" s="38"/>
      <c r="E86" s="38"/>
      <c r="F86" s="38"/>
      <c r="G86" s="38"/>
      <c r="H86" s="38"/>
      <c r="I86" s="38"/>
      <c r="J86" s="154">
        <f>BK86</f>
        <v>0</v>
      </c>
      <c r="K86" s="38"/>
      <c r="L86" s="41"/>
      <c r="M86" s="73"/>
      <c r="N86" s="155"/>
      <c r="O86" s="74"/>
      <c r="P86" s="156">
        <f>P87+P168</f>
        <v>0</v>
      </c>
      <c r="Q86" s="74"/>
      <c r="R86" s="156">
        <f>R87+R168</f>
        <v>238.04904000000002</v>
      </c>
      <c r="S86" s="74"/>
      <c r="T86" s="157">
        <f>T87+T168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74</v>
      </c>
      <c r="AU86" s="19" t="s">
        <v>98</v>
      </c>
      <c r="BK86" s="158">
        <f>BK87+BK168</f>
        <v>0</v>
      </c>
    </row>
    <row r="87" spans="1:65" s="12" customFormat="1" ht="25.9" customHeight="1">
      <c r="B87" s="159"/>
      <c r="C87" s="160"/>
      <c r="D87" s="161" t="s">
        <v>74</v>
      </c>
      <c r="E87" s="162" t="s">
        <v>128</v>
      </c>
      <c r="F87" s="162" t="s">
        <v>129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P88+P110+P129+P148+P155</f>
        <v>0</v>
      </c>
      <c r="Q87" s="167"/>
      <c r="R87" s="168">
        <f>R88+R110+R129+R148+R155</f>
        <v>238.04904000000002</v>
      </c>
      <c r="S87" s="167"/>
      <c r="T87" s="169">
        <f>T88+T110+T129+T148+T155</f>
        <v>0</v>
      </c>
      <c r="AR87" s="170" t="s">
        <v>83</v>
      </c>
      <c r="AT87" s="171" t="s">
        <v>74</v>
      </c>
      <c r="AU87" s="171" t="s">
        <v>75</v>
      </c>
      <c r="AY87" s="170" t="s">
        <v>130</v>
      </c>
      <c r="BK87" s="172">
        <f>BK88+BK110+BK129+BK148+BK155</f>
        <v>0</v>
      </c>
    </row>
    <row r="88" spans="1:65" s="12" customFormat="1" ht="22.9" customHeight="1">
      <c r="B88" s="159"/>
      <c r="C88" s="160"/>
      <c r="D88" s="161" t="s">
        <v>74</v>
      </c>
      <c r="E88" s="173" t="s">
        <v>165</v>
      </c>
      <c r="F88" s="173" t="s">
        <v>538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SUM(P89:P109)</f>
        <v>0</v>
      </c>
      <c r="Q88" s="167"/>
      <c r="R88" s="168">
        <f>SUM(R89:R109)</f>
        <v>0</v>
      </c>
      <c r="S88" s="167"/>
      <c r="T88" s="169">
        <f>SUM(T89:T109)</f>
        <v>0</v>
      </c>
      <c r="AR88" s="170" t="s">
        <v>83</v>
      </c>
      <c r="AT88" s="171" t="s">
        <v>74</v>
      </c>
      <c r="AU88" s="171" t="s">
        <v>83</v>
      </c>
      <c r="AY88" s="170" t="s">
        <v>130</v>
      </c>
      <c r="BK88" s="172">
        <f>SUM(BK89:BK109)</f>
        <v>0</v>
      </c>
    </row>
    <row r="89" spans="1:65" s="2" customFormat="1" ht="24.2" customHeight="1">
      <c r="A89" s="36"/>
      <c r="B89" s="37"/>
      <c r="C89" s="175" t="s">
        <v>83</v>
      </c>
      <c r="D89" s="175" t="s">
        <v>132</v>
      </c>
      <c r="E89" s="176" t="s">
        <v>963</v>
      </c>
      <c r="F89" s="177" t="s">
        <v>964</v>
      </c>
      <c r="G89" s="178" t="s">
        <v>347</v>
      </c>
      <c r="H89" s="179">
        <v>11</v>
      </c>
      <c r="I89" s="180"/>
      <c r="J89" s="181">
        <f>ROUND(I89*H89,2)</f>
        <v>0</v>
      </c>
      <c r="K89" s="177" t="s">
        <v>965</v>
      </c>
      <c r="L89" s="41"/>
      <c r="M89" s="182" t="s">
        <v>19</v>
      </c>
      <c r="N89" s="183" t="s">
        <v>46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137</v>
      </c>
      <c r="AT89" s="186" t="s">
        <v>132</v>
      </c>
      <c r="AU89" s="186" t="s">
        <v>85</v>
      </c>
      <c r="AY89" s="19" t="s">
        <v>130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83</v>
      </c>
      <c r="BK89" s="187">
        <f>ROUND(I89*H89,2)</f>
        <v>0</v>
      </c>
      <c r="BL89" s="19" t="s">
        <v>137</v>
      </c>
      <c r="BM89" s="186" t="s">
        <v>966</v>
      </c>
    </row>
    <row r="90" spans="1:65" s="2" customFormat="1" ht="19.5">
      <c r="A90" s="36"/>
      <c r="B90" s="37"/>
      <c r="C90" s="38"/>
      <c r="D90" s="193" t="s">
        <v>140</v>
      </c>
      <c r="E90" s="38"/>
      <c r="F90" s="194" t="s">
        <v>967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140</v>
      </c>
      <c r="AU90" s="19" t="s">
        <v>85</v>
      </c>
    </row>
    <row r="91" spans="1:65" s="13" customFormat="1" ht="11.25">
      <c r="B91" s="195"/>
      <c r="C91" s="196"/>
      <c r="D91" s="193" t="s">
        <v>142</v>
      </c>
      <c r="E91" s="197" t="s">
        <v>19</v>
      </c>
      <c r="F91" s="198" t="s">
        <v>968</v>
      </c>
      <c r="G91" s="196"/>
      <c r="H91" s="199">
        <v>2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142</v>
      </c>
      <c r="AU91" s="205" t="s">
        <v>85</v>
      </c>
      <c r="AV91" s="13" t="s">
        <v>85</v>
      </c>
      <c r="AW91" s="13" t="s">
        <v>36</v>
      </c>
      <c r="AX91" s="13" t="s">
        <v>75</v>
      </c>
      <c r="AY91" s="205" t="s">
        <v>130</v>
      </c>
    </row>
    <row r="92" spans="1:65" s="13" customFormat="1" ht="11.25">
      <c r="B92" s="195"/>
      <c r="C92" s="196"/>
      <c r="D92" s="193" t="s">
        <v>142</v>
      </c>
      <c r="E92" s="197" t="s">
        <v>19</v>
      </c>
      <c r="F92" s="198" t="s">
        <v>969</v>
      </c>
      <c r="G92" s="196"/>
      <c r="H92" s="199">
        <v>9</v>
      </c>
      <c r="I92" s="200"/>
      <c r="J92" s="196"/>
      <c r="K92" s="196"/>
      <c r="L92" s="201"/>
      <c r="M92" s="202"/>
      <c r="N92" s="203"/>
      <c r="O92" s="203"/>
      <c r="P92" s="203"/>
      <c r="Q92" s="203"/>
      <c r="R92" s="203"/>
      <c r="S92" s="203"/>
      <c r="T92" s="204"/>
      <c r="AT92" s="205" t="s">
        <v>142</v>
      </c>
      <c r="AU92" s="205" t="s">
        <v>85</v>
      </c>
      <c r="AV92" s="13" t="s">
        <v>85</v>
      </c>
      <c r="AW92" s="13" t="s">
        <v>36</v>
      </c>
      <c r="AX92" s="13" t="s">
        <v>75</v>
      </c>
      <c r="AY92" s="205" t="s">
        <v>130</v>
      </c>
    </row>
    <row r="93" spans="1:65" s="14" customFormat="1" ht="11.25">
      <c r="B93" s="206"/>
      <c r="C93" s="207"/>
      <c r="D93" s="193" t="s">
        <v>142</v>
      </c>
      <c r="E93" s="208" t="s">
        <v>19</v>
      </c>
      <c r="F93" s="209" t="s">
        <v>145</v>
      </c>
      <c r="G93" s="207"/>
      <c r="H93" s="210">
        <v>11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142</v>
      </c>
      <c r="AU93" s="216" t="s">
        <v>85</v>
      </c>
      <c r="AV93" s="14" t="s">
        <v>137</v>
      </c>
      <c r="AW93" s="14" t="s">
        <v>36</v>
      </c>
      <c r="AX93" s="14" t="s">
        <v>83</v>
      </c>
      <c r="AY93" s="216" t="s">
        <v>130</v>
      </c>
    </row>
    <row r="94" spans="1:65" s="2" customFormat="1" ht="37.9" customHeight="1">
      <c r="A94" s="36"/>
      <c r="B94" s="37"/>
      <c r="C94" s="175" t="s">
        <v>85</v>
      </c>
      <c r="D94" s="175" t="s">
        <v>132</v>
      </c>
      <c r="E94" s="176" t="s">
        <v>970</v>
      </c>
      <c r="F94" s="177" t="s">
        <v>971</v>
      </c>
      <c r="G94" s="178" t="s">
        <v>972</v>
      </c>
      <c r="H94" s="179">
        <v>22</v>
      </c>
      <c r="I94" s="180"/>
      <c r="J94" s="181">
        <f>ROUND(I94*H94,2)</f>
        <v>0</v>
      </c>
      <c r="K94" s="177" t="s">
        <v>965</v>
      </c>
      <c r="L94" s="41"/>
      <c r="M94" s="182" t="s">
        <v>19</v>
      </c>
      <c r="N94" s="183" t="s">
        <v>46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137</v>
      </c>
      <c r="AT94" s="186" t="s">
        <v>132</v>
      </c>
      <c r="AU94" s="186" t="s">
        <v>85</v>
      </c>
      <c r="AY94" s="19" t="s">
        <v>130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83</v>
      </c>
      <c r="BK94" s="187">
        <f>ROUND(I94*H94,2)</f>
        <v>0</v>
      </c>
      <c r="BL94" s="19" t="s">
        <v>137</v>
      </c>
      <c r="BM94" s="186" t="s">
        <v>973</v>
      </c>
    </row>
    <row r="95" spans="1:65" s="13" customFormat="1" ht="11.25">
      <c r="B95" s="195"/>
      <c r="C95" s="196"/>
      <c r="D95" s="193" t="s">
        <v>142</v>
      </c>
      <c r="E95" s="197" t="s">
        <v>19</v>
      </c>
      <c r="F95" s="198" t="s">
        <v>974</v>
      </c>
      <c r="G95" s="196"/>
      <c r="H95" s="199">
        <v>4</v>
      </c>
      <c r="I95" s="200"/>
      <c r="J95" s="196"/>
      <c r="K95" s="196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142</v>
      </c>
      <c r="AU95" s="205" t="s">
        <v>85</v>
      </c>
      <c r="AV95" s="13" t="s">
        <v>85</v>
      </c>
      <c r="AW95" s="13" t="s">
        <v>36</v>
      </c>
      <c r="AX95" s="13" t="s">
        <v>75</v>
      </c>
      <c r="AY95" s="205" t="s">
        <v>130</v>
      </c>
    </row>
    <row r="96" spans="1:65" s="13" customFormat="1" ht="11.25">
      <c r="B96" s="195"/>
      <c r="C96" s="196"/>
      <c r="D96" s="193" t="s">
        <v>142</v>
      </c>
      <c r="E96" s="197" t="s">
        <v>19</v>
      </c>
      <c r="F96" s="198" t="s">
        <v>975</v>
      </c>
      <c r="G96" s="196"/>
      <c r="H96" s="199">
        <v>18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142</v>
      </c>
      <c r="AU96" s="205" t="s">
        <v>85</v>
      </c>
      <c r="AV96" s="13" t="s">
        <v>85</v>
      </c>
      <c r="AW96" s="13" t="s">
        <v>36</v>
      </c>
      <c r="AX96" s="13" t="s">
        <v>75</v>
      </c>
      <c r="AY96" s="205" t="s">
        <v>130</v>
      </c>
    </row>
    <row r="97" spans="1:65" s="14" customFormat="1" ht="11.25">
      <c r="B97" s="206"/>
      <c r="C97" s="207"/>
      <c r="D97" s="193" t="s">
        <v>142</v>
      </c>
      <c r="E97" s="208" t="s">
        <v>19</v>
      </c>
      <c r="F97" s="209" t="s">
        <v>145</v>
      </c>
      <c r="G97" s="207"/>
      <c r="H97" s="210">
        <v>22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142</v>
      </c>
      <c r="AU97" s="216" t="s">
        <v>85</v>
      </c>
      <c r="AV97" s="14" t="s">
        <v>137</v>
      </c>
      <c r="AW97" s="14" t="s">
        <v>36</v>
      </c>
      <c r="AX97" s="14" t="s">
        <v>83</v>
      </c>
      <c r="AY97" s="216" t="s">
        <v>130</v>
      </c>
    </row>
    <row r="98" spans="1:65" s="2" customFormat="1" ht="37.9" customHeight="1">
      <c r="A98" s="36"/>
      <c r="B98" s="37"/>
      <c r="C98" s="175" t="s">
        <v>152</v>
      </c>
      <c r="D98" s="175" t="s">
        <v>132</v>
      </c>
      <c r="E98" s="176" t="s">
        <v>976</v>
      </c>
      <c r="F98" s="177" t="s">
        <v>977</v>
      </c>
      <c r="G98" s="178" t="s">
        <v>978</v>
      </c>
      <c r="H98" s="179">
        <v>0.02</v>
      </c>
      <c r="I98" s="180"/>
      <c r="J98" s="181">
        <f>ROUND(I98*H98,2)</f>
        <v>0</v>
      </c>
      <c r="K98" s="177" t="s">
        <v>965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137</v>
      </c>
      <c r="AT98" s="186" t="s">
        <v>132</v>
      </c>
      <c r="AU98" s="186" t="s">
        <v>85</v>
      </c>
      <c r="AY98" s="19" t="s">
        <v>130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137</v>
      </c>
      <c r="BM98" s="186" t="s">
        <v>979</v>
      </c>
    </row>
    <row r="99" spans="1:65" s="2" customFormat="1" ht="44.25" customHeight="1">
      <c r="A99" s="36"/>
      <c r="B99" s="37"/>
      <c r="C99" s="175" t="s">
        <v>137</v>
      </c>
      <c r="D99" s="175" t="s">
        <v>132</v>
      </c>
      <c r="E99" s="176" t="s">
        <v>980</v>
      </c>
      <c r="F99" s="177" t="s">
        <v>981</v>
      </c>
      <c r="G99" s="178" t="s">
        <v>978</v>
      </c>
      <c r="H99" s="179">
        <v>0.02</v>
      </c>
      <c r="I99" s="180"/>
      <c r="J99" s="181">
        <f>ROUND(I99*H99,2)</f>
        <v>0</v>
      </c>
      <c r="K99" s="177" t="s">
        <v>965</v>
      </c>
      <c r="L99" s="41"/>
      <c r="M99" s="182" t="s">
        <v>19</v>
      </c>
      <c r="N99" s="183" t="s">
        <v>46</v>
      </c>
      <c r="O99" s="66"/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137</v>
      </c>
      <c r="AT99" s="186" t="s">
        <v>132</v>
      </c>
      <c r="AU99" s="186" t="s">
        <v>85</v>
      </c>
      <c r="AY99" s="19" t="s">
        <v>130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83</v>
      </c>
      <c r="BK99" s="187">
        <f>ROUND(I99*H99,2)</f>
        <v>0</v>
      </c>
      <c r="BL99" s="19" t="s">
        <v>137</v>
      </c>
      <c r="BM99" s="186" t="s">
        <v>982</v>
      </c>
    </row>
    <row r="100" spans="1:65" s="13" customFormat="1" ht="11.25">
      <c r="B100" s="195"/>
      <c r="C100" s="196"/>
      <c r="D100" s="193" t="s">
        <v>142</v>
      </c>
      <c r="E100" s="197" t="s">
        <v>19</v>
      </c>
      <c r="F100" s="198" t="s">
        <v>983</v>
      </c>
      <c r="G100" s="196"/>
      <c r="H100" s="199">
        <v>0.02</v>
      </c>
      <c r="I100" s="200"/>
      <c r="J100" s="196"/>
      <c r="K100" s="196"/>
      <c r="L100" s="201"/>
      <c r="M100" s="202"/>
      <c r="N100" s="203"/>
      <c r="O100" s="203"/>
      <c r="P100" s="203"/>
      <c r="Q100" s="203"/>
      <c r="R100" s="203"/>
      <c r="S100" s="203"/>
      <c r="T100" s="204"/>
      <c r="AT100" s="205" t="s">
        <v>142</v>
      </c>
      <c r="AU100" s="205" t="s">
        <v>85</v>
      </c>
      <c r="AV100" s="13" t="s">
        <v>85</v>
      </c>
      <c r="AW100" s="13" t="s">
        <v>36</v>
      </c>
      <c r="AX100" s="13" t="s">
        <v>75</v>
      </c>
      <c r="AY100" s="205" t="s">
        <v>130</v>
      </c>
    </row>
    <row r="101" spans="1:65" s="14" customFormat="1" ht="11.25">
      <c r="B101" s="206"/>
      <c r="C101" s="207"/>
      <c r="D101" s="193" t="s">
        <v>142</v>
      </c>
      <c r="E101" s="208" t="s">
        <v>19</v>
      </c>
      <c r="F101" s="209" t="s">
        <v>145</v>
      </c>
      <c r="G101" s="207"/>
      <c r="H101" s="210">
        <v>0.02</v>
      </c>
      <c r="I101" s="211"/>
      <c r="J101" s="207"/>
      <c r="K101" s="207"/>
      <c r="L101" s="212"/>
      <c r="M101" s="213"/>
      <c r="N101" s="214"/>
      <c r="O101" s="214"/>
      <c r="P101" s="214"/>
      <c r="Q101" s="214"/>
      <c r="R101" s="214"/>
      <c r="S101" s="214"/>
      <c r="T101" s="215"/>
      <c r="AT101" s="216" t="s">
        <v>142</v>
      </c>
      <c r="AU101" s="216" t="s">
        <v>85</v>
      </c>
      <c r="AV101" s="14" t="s">
        <v>137</v>
      </c>
      <c r="AW101" s="14" t="s">
        <v>36</v>
      </c>
      <c r="AX101" s="14" t="s">
        <v>83</v>
      </c>
      <c r="AY101" s="216" t="s">
        <v>130</v>
      </c>
    </row>
    <row r="102" spans="1:65" s="2" customFormat="1" ht="55.5" customHeight="1">
      <c r="A102" s="36"/>
      <c r="B102" s="37"/>
      <c r="C102" s="175" t="s">
        <v>165</v>
      </c>
      <c r="D102" s="175" t="s">
        <v>132</v>
      </c>
      <c r="E102" s="176" t="s">
        <v>984</v>
      </c>
      <c r="F102" s="177" t="s">
        <v>985</v>
      </c>
      <c r="G102" s="178" t="s">
        <v>263</v>
      </c>
      <c r="H102" s="179">
        <v>11</v>
      </c>
      <c r="I102" s="180"/>
      <c r="J102" s="181">
        <f>ROUND(I102*H102,2)</f>
        <v>0</v>
      </c>
      <c r="K102" s="177" t="s">
        <v>965</v>
      </c>
      <c r="L102" s="41"/>
      <c r="M102" s="182" t="s">
        <v>19</v>
      </c>
      <c r="N102" s="183" t="s">
        <v>46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137</v>
      </c>
      <c r="AT102" s="186" t="s">
        <v>132</v>
      </c>
      <c r="AU102" s="186" t="s">
        <v>85</v>
      </c>
      <c r="AY102" s="19" t="s">
        <v>130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83</v>
      </c>
      <c r="BK102" s="187">
        <f>ROUND(I102*H102,2)</f>
        <v>0</v>
      </c>
      <c r="BL102" s="19" t="s">
        <v>137</v>
      </c>
      <c r="BM102" s="186" t="s">
        <v>986</v>
      </c>
    </row>
    <row r="103" spans="1:65" s="2" customFormat="1" ht="19.5">
      <c r="A103" s="36"/>
      <c r="B103" s="37"/>
      <c r="C103" s="38"/>
      <c r="D103" s="193" t="s">
        <v>140</v>
      </c>
      <c r="E103" s="38"/>
      <c r="F103" s="194" t="s">
        <v>987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140</v>
      </c>
      <c r="AU103" s="19" t="s">
        <v>85</v>
      </c>
    </row>
    <row r="104" spans="1:65" s="13" customFormat="1" ht="11.25">
      <c r="B104" s="195"/>
      <c r="C104" s="196"/>
      <c r="D104" s="193" t="s">
        <v>142</v>
      </c>
      <c r="E104" s="197" t="s">
        <v>19</v>
      </c>
      <c r="F104" s="198" t="s">
        <v>988</v>
      </c>
      <c r="G104" s="196"/>
      <c r="H104" s="199">
        <v>11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142</v>
      </c>
      <c r="AU104" s="205" t="s">
        <v>85</v>
      </c>
      <c r="AV104" s="13" t="s">
        <v>85</v>
      </c>
      <c r="AW104" s="13" t="s">
        <v>36</v>
      </c>
      <c r="AX104" s="13" t="s">
        <v>75</v>
      </c>
      <c r="AY104" s="205" t="s">
        <v>130</v>
      </c>
    </row>
    <row r="105" spans="1:65" s="14" customFormat="1" ht="11.25">
      <c r="B105" s="206"/>
      <c r="C105" s="207"/>
      <c r="D105" s="193" t="s">
        <v>142</v>
      </c>
      <c r="E105" s="208" t="s">
        <v>19</v>
      </c>
      <c r="F105" s="209" t="s">
        <v>145</v>
      </c>
      <c r="G105" s="207"/>
      <c r="H105" s="210">
        <v>11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142</v>
      </c>
      <c r="AU105" s="216" t="s">
        <v>85</v>
      </c>
      <c r="AV105" s="14" t="s">
        <v>137</v>
      </c>
      <c r="AW105" s="14" t="s">
        <v>36</v>
      </c>
      <c r="AX105" s="14" t="s">
        <v>83</v>
      </c>
      <c r="AY105" s="216" t="s">
        <v>130</v>
      </c>
    </row>
    <row r="106" spans="1:65" s="2" customFormat="1" ht="49.15" customHeight="1">
      <c r="A106" s="36"/>
      <c r="B106" s="37"/>
      <c r="C106" s="175" t="s">
        <v>169</v>
      </c>
      <c r="D106" s="175" t="s">
        <v>132</v>
      </c>
      <c r="E106" s="176" t="s">
        <v>989</v>
      </c>
      <c r="F106" s="177" t="s">
        <v>990</v>
      </c>
      <c r="G106" s="178" t="s">
        <v>991</v>
      </c>
      <c r="H106" s="179">
        <v>4</v>
      </c>
      <c r="I106" s="180"/>
      <c r="J106" s="181">
        <f>ROUND(I106*H106,2)</f>
        <v>0</v>
      </c>
      <c r="K106" s="177" t="s">
        <v>965</v>
      </c>
      <c r="L106" s="41"/>
      <c r="M106" s="182" t="s">
        <v>19</v>
      </c>
      <c r="N106" s="183" t="s">
        <v>46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137</v>
      </c>
      <c r="AT106" s="186" t="s">
        <v>132</v>
      </c>
      <c r="AU106" s="186" t="s">
        <v>85</v>
      </c>
      <c r="AY106" s="19" t="s">
        <v>130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83</v>
      </c>
      <c r="BK106" s="187">
        <f>ROUND(I106*H106,2)</f>
        <v>0</v>
      </c>
      <c r="BL106" s="19" t="s">
        <v>137</v>
      </c>
      <c r="BM106" s="186" t="s">
        <v>992</v>
      </c>
    </row>
    <row r="107" spans="1:65" s="2" customFormat="1" ht="19.5">
      <c r="A107" s="36"/>
      <c r="B107" s="37"/>
      <c r="C107" s="38"/>
      <c r="D107" s="193" t="s">
        <v>140</v>
      </c>
      <c r="E107" s="38"/>
      <c r="F107" s="194" t="s">
        <v>993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140</v>
      </c>
      <c r="AU107" s="19" t="s">
        <v>85</v>
      </c>
    </row>
    <row r="108" spans="1:65" s="2" customFormat="1" ht="49.15" customHeight="1">
      <c r="A108" s="36"/>
      <c r="B108" s="37"/>
      <c r="C108" s="175" t="s">
        <v>178</v>
      </c>
      <c r="D108" s="175" t="s">
        <v>132</v>
      </c>
      <c r="E108" s="176" t="s">
        <v>994</v>
      </c>
      <c r="F108" s="177" t="s">
        <v>995</v>
      </c>
      <c r="G108" s="178" t="s">
        <v>991</v>
      </c>
      <c r="H108" s="179">
        <v>4</v>
      </c>
      <c r="I108" s="180"/>
      <c r="J108" s="181">
        <f>ROUND(I108*H108,2)</f>
        <v>0</v>
      </c>
      <c r="K108" s="177" t="s">
        <v>965</v>
      </c>
      <c r="L108" s="41"/>
      <c r="M108" s="182" t="s">
        <v>19</v>
      </c>
      <c r="N108" s="183" t="s">
        <v>46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137</v>
      </c>
      <c r="AT108" s="186" t="s">
        <v>132</v>
      </c>
      <c r="AU108" s="186" t="s">
        <v>85</v>
      </c>
      <c r="AY108" s="19" t="s">
        <v>130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83</v>
      </c>
      <c r="BK108" s="187">
        <f>ROUND(I108*H108,2)</f>
        <v>0</v>
      </c>
      <c r="BL108" s="19" t="s">
        <v>137</v>
      </c>
      <c r="BM108" s="186" t="s">
        <v>996</v>
      </c>
    </row>
    <row r="109" spans="1:65" s="2" customFormat="1" ht="19.5">
      <c r="A109" s="36"/>
      <c r="B109" s="37"/>
      <c r="C109" s="38"/>
      <c r="D109" s="193" t="s">
        <v>140</v>
      </c>
      <c r="E109" s="38"/>
      <c r="F109" s="194" t="s">
        <v>993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140</v>
      </c>
      <c r="AU109" s="19" t="s">
        <v>85</v>
      </c>
    </row>
    <row r="110" spans="1:65" s="12" customFormat="1" ht="22.9" customHeight="1">
      <c r="B110" s="159"/>
      <c r="C110" s="160"/>
      <c r="D110" s="161" t="s">
        <v>74</v>
      </c>
      <c r="E110" s="173" t="s">
        <v>478</v>
      </c>
      <c r="F110" s="173" t="s">
        <v>997</v>
      </c>
      <c r="G110" s="160"/>
      <c r="H110" s="160"/>
      <c r="I110" s="163"/>
      <c r="J110" s="174">
        <f>BK110</f>
        <v>0</v>
      </c>
      <c r="K110" s="160"/>
      <c r="L110" s="165"/>
      <c r="M110" s="166"/>
      <c r="N110" s="167"/>
      <c r="O110" s="167"/>
      <c r="P110" s="168">
        <f>SUM(P111:P128)</f>
        <v>0</v>
      </c>
      <c r="Q110" s="167"/>
      <c r="R110" s="168">
        <f>SUM(R111:R128)</f>
        <v>238.03800000000001</v>
      </c>
      <c r="S110" s="167"/>
      <c r="T110" s="169">
        <f>SUM(T111:T128)</f>
        <v>0</v>
      </c>
      <c r="AR110" s="170" t="s">
        <v>83</v>
      </c>
      <c r="AT110" s="171" t="s">
        <v>74</v>
      </c>
      <c r="AU110" s="171" t="s">
        <v>83</v>
      </c>
      <c r="AY110" s="170" t="s">
        <v>130</v>
      </c>
      <c r="BK110" s="172">
        <f>SUM(BK111:BK128)</f>
        <v>0</v>
      </c>
    </row>
    <row r="111" spans="1:65" s="2" customFormat="1" ht="49.15" customHeight="1">
      <c r="A111" s="36"/>
      <c r="B111" s="37"/>
      <c r="C111" s="175" t="s">
        <v>181</v>
      </c>
      <c r="D111" s="175" t="s">
        <v>132</v>
      </c>
      <c r="E111" s="176" t="s">
        <v>998</v>
      </c>
      <c r="F111" s="177" t="s">
        <v>999</v>
      </c>
      <c r="G111" s="178" t="s">
        <v>168</v>
      </c>
      <c r="H111" s="179">
        <v>41.438000000000002</v>
      </c>
      <c r="I111" s="180"/>
      <c r="J111" s="181">
        <f>ROUND(I111*H111,2)</f>
        <v>0</v>
      </c>
      <c r="K111" s="177" t="s">
        <v>965</v>
      </c>
      <c r="L111" s="41"/>
      <c r="M111" s="182" t="s">
        <v>19</v>
      </c>
      <c r="N111" s="183" t="s">
        <v>46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137</v>
      </c>
      <c r="AT111" s="186" t="s">
        <v>132</v>
      </c>
      <c r="AU111" s="186" t="s">
        <v>85</v>
      </c>
      <c r="AY111" s="19" t="s">
        <v>130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83</v>
      </c>
      <c r="BK111" s="187">
        <f>ROUND(I111*H111,2)</f>
        <v>0</v>
      </c>
      <c r="BL111" s="19" t="s">
        <v>137</v>
      </c>
      <c r="BM111" s="186" t="s">
        <v>85</v>
      </c>
    </row>
    <row r="112" spans="1:65" s="15" customFormat="1" ht="11.25">
      <c r="B112" s="217"/>
      <c r="C112" s="218"/>
      <c r="D112" s="193" t="s">
        <v>142</v>
      </c>
      <c r="E112" s="219" t="s">
        <v>19</v>
      </c>
      <c r="F112" s="220" t="s">
        <v>1000</v>
      </c>
      <c r="G112" s="218"/>
      <c r="H112" s="219" t="s">
        <v>19</v>
      </c>
      <c r="I112" s="221"/>
      <c r="J112" s="218"/>
      <c r="K112" s="218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142</v>
      </c>
      <c r="AU112" s="226" t="s">
        <v>85</v>
      </c>
      <c r="AV112" s="15" t="s">
        <v>83</v>
      </c>
      <c r="AW112" s="15" t="s">
        <v>36</v>
      </c>
      <c r="AX112" s="15" t="s">
        <v>75</v>
      </c>
      <c r="AY112" s="226" t="s">
        <v>130</v>
      </c>
    </row>
    <row r="113" spans="1:65" s="13" customFormat="1" ht="11.25">
      <c r="B113" s="195"/>
      <c r="C113" s="196"/>
      <c r="D113" s="193" t="s">
        <v>142</v>
      </c>
      <c r="E113" s="197" t="s">
        <v>19</v>
      </c>
      <c r="F113" s="198" t="s">
        <v>1001</v>
      </c>
      <c r="G113" s="196"/>
      <c r="H113" s="199">
        <v>27.338000000000001</v>
      </c>
      <c r="I113" s="200"/>
      <c r="J113" s="196"/>
      <c r="K113" s="196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142</v>
      </c>
      <c r="AU113" s="205" t="s">
        <v>85</v>
      </c>
      <c r="AV113" s="13" t="s">
        <v>85</v>
      </c>
      <c r="AW113" s="13" t="s">
        <v>36</v>
      </c>
      <c r="AX113" s="13" t="s">
        <v>75</v>
      </c>
      <c r="AY113" s="205" t="s">
        <v>130</v>
      </c>
    </row>
    <row r="114" spans="1:65" s="15" customFormat="1" ht="11.25">
      <c r="B114" s="217"/>
      <c r="C114" s="218"/>
      <c r="D114" s="193" t="s">
        <v>142</v>
      </c>
      <c r="E114" s="219" t="s">
        <v>19</v>
      </c>
      <c r="F114" s="220" t="s">
        <v>1002</v>
      </c>
      <c r="G114" s="218"/>
      <c r="H114" s="219" t="s">
        <v>19</v>
      </c>
      <c r="I114" s="221"/>
      <c r="J114" s="218"/>
      <c r="K114" s="218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142</v>
      </c>
      <c r="AU114" s="226" t="s">
        <v>85</v>
      </c>
      <c r="AV114" s="15" t="s">
        <v>83</v>
      </c>
      <c r="AW114" s="15" t="s">
        <v>36</v>
      </c>
      <c r="AX114" s="15" t="s">
        <v>75</v>
      </c>
      <c r="AY114" s="226" t="s">
        <v>130</v>
      </c>
    </row>
    <row r="115" spans="1:65" s="13" customFormat="1" ht="11.25">
      <c r="B115" s="195"/>
      <c r="C115" s="196"/>
      <c r="D115" s="193" t="s">
        <v>142</v>
      </c>
      <c r="E115" s="197" t="s">
        <v>19</v>
      </c>
      <c r="F115" s="198" t="s">
        <v>1003</v>
      </c>
      <c r="G115" s="196"/>
      <c r="H115" s="199">
        <v>14.1</v>
      </c>
      <c r="I115" s="200"/>
      <c r="J115" s="196"/>
      <c r="K115" s="196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142</v>
      </c>
      <c r="AU115" s="205" t="s">
        <v>85</v>
      </c>
      <c r="AV115" s="13" t="s">
        <v>85</v>
      </c>
      <c r="AW115" s="13" t="s">
        <v>36</v>
      </c>
      <c r="AX115" s="13" t="s">
        <v>75</v>
      </c>
      <c r="AY115" s="205" t="s">
        <v>130</v>
      </c>
    </row>
    <row r="116" spans="1:65" s="14" customFormat="1" ht="11.25">
      <c r="B116" s="206"/>
      <c r="C116" s="207"/>
      <c r="D116" s="193" t="s">
        <v>142</v>
      </c>
      <c r="E116" s="208" t="s">
        <v>19</v>
      </c>
      <c r="F116" s="209" t="s">
        <v>145</v>
      </c>
      <c r="G116" s="207"/>
      <c r="H116" s="210">
        <v>41.438000000000002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142</v>
      </c>
      <c r="AU116" s="216" t="s">
        <v>85</v>
      </c>
      <c r="AV116" s="14" t="s">
        <v>137</v>
      </c>
      <c r="AW116" s="14" t="s">
        <v>36</v>
      </c>
      <c r="AX116" s="14" t="s">
        <v>83</v>
      </c>
      <c r="AY116" s="216" t="s">
        <v>130</v>
      </c>
    </row>
    <row r="117" spans="1:65" s="2" customFormat="1" ht="37.9" customHeight="1">
      <c r="A117" s="36"/>
      <c r="B117" s="37"/>
      <c r="C117" s="175" t="s">
        <v>192</v>
      </c>
      <c r="D117" s="175" t="s">
        <v>132</v>
      </c>
      <c r="E117" s="176" t="s">
        <v>1004</v>
      </c>
      <c r="F117" s="177" t="s">
        <v>1005</v>
      </c>
      <c r="G117" s="178" t="s">
        <v>168</v>
      </c>
      <c r="H117" s="179">
        <v>98.584999999999994</v>
      </c>
      <c r="I117" s="180"/>
      <c r="J117" s="181">
        <f>ROUND(I117*H117,2)</f>
        <v>0</v>
      </c>
      <c r="K117" s="177" t="s">
        <v>965</v>
      </c>
      <c r="L117" s="41"/>
      <c r="M117" s="182" t="s">
        <v>19</v>
      </c>
      <c r="N117" s="183" t="s">
        <v>46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137</v>
      </c>
      <c r="AT117" s="186" t="s">
        <v>132</v>
      </c>
      <c r="AU117" s="186" t="s">
        <v>85</v>
      </c>
      <c r="AY117" s="19" t="s">
        <v>130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83</v>
      </c>
      <c r="BK117" s="187">
        <f>ROUND(I117*H117,2)</f>
        <v>0</v>
      </c>
      <c r="BL117" s="19" t="s">
        <v>137</v>
      </c>
      <c r="BM117" s="186" t="s">
        <v>137</v>
      </c>
    </row>
    <row r="118" spans="1:65" s="15" customFormat="1" ht="11.25">
      <c r="B118" s="217"/>
      <c r="C118" s="218"/>
      <c r="D118" s="193" t="s">
        <v>142</v>
      </c>
      <c r="E118" s="219" t="s">
        <v>19</v>
      </c>
      <c r="F118" s="220" t="s">
        <v>1006</v>
      </c>
      <c r="G118" s="218"/>
      <c r="H118" s="219" t="s">
        <v>19</v>
      </c>
      <c r="I118" s="221"/>
      <c r="J118" s="218"/>
      <c r="K118" s="218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142</v>
      </c>
      <c r="AU118" s="226" t="s">
        <v>85</v>
      </c>
      <c r="AV118" s="15" t="s">
        <v>83</v>
      </c>
      <c r="AW118" s="15" t="s">
        <v>36</v>
      </c>
      <c r="AX118" s="15" t="s">
        <v>75</v>
      </c>
      <c r="AY118" s="226" t="s">
        <v>130</v>
      </c>
    </row>
    <row r="119" spans="1:65" s="13" customFormat="1" ht="11.25">
      <c r="B119" s="195"/>
      <c r="C119" s="196"/>
      <c r="D119" s="193" t="s">
        <v>142</v>
      </c>
      <c r="E119" s="197" t="s">
        <v>19</v>
      </c>
      <c r="F119" s="198" t="s">
        <v>1007</v>
      </c>
      <c r="G119" s="196"/>
      <c r="H119" s="199">
        <v>98.584999999999994</v>
      </c>
      <c r="I119" s="200"/>
      <c r="J119" s="196"/>
      <c r="K119" s="196"/>
      <c r="L119" s="201"/>
      <c r="M119" s="202"/>
      <c r="N119" s="203"/>
      <c r="O119" s="203"/>
      <c r="P119" s="203"/>
      <c r="Q119" s="203"/>
      <c r="R119" s="203"/>
      <c r="S119" s="203"/>
      <c r="T119" s="204"/>
      <c r="AT119" s="205" t="s">
        <v>142</v>
      </c>
      <c r="AU119" s="205" t="s">
        <v>85</v>
      </c>
      <c r="AV119" s="13" t="s">
        <v>85</v>
      </c>
      <c r="AW119" s="13" t="s">
        <v>36</v>
      </c>
      <c r="AX119" s="13" t="s">
        <v>75</v>
      </c>
      <c r="AY119" s="205" t="s">
        <v>130</v>
      </c>
    </row>
    <row r="120" spans="1:65" s="14" customFormat="1" ht="11.25">
      <c r="B120" s="206"/>
      <c r="C120" s="207"/>
      <c r="D120" s="193" t="s">
        <v>142</v>
      </c>
      <c r="E120" s="208" t="s">
        <v>19</v>
      </c>
      <c r="F120" s="209" t="s">
        <v>145</v>
      </c>
      <c r="G120" s="207"/>
      <c r="H120" s="210">
        <v>98.584999999999994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142</v>
      </c>
      <c r="AU120" s="216" t="s">
        <v>85</v>
      </c>
      <c r="AV120" s="14" t="s">
        <v>137</v>
      </c>
      <c r="AW120" s="14" t="s">
        <v>36</v>
      </c>
      <c r="AX120" s="14" t="s">
        <v>83</v>
      </c>
      <c r="AY120" s="216" t="s">
        <v>130</v>
      </c>
    </row>
    <row r="121" spans="1:65" s="2" customFormat="1" ht="16.5" customHeight="1">
      <c r="A121" s="36"/>
      <c r="B121" s="37"/>
      <c r="C121" s="227" t="s">
        <v>189</v>
      </c>
      <c r="D121" s="227" t="s">
        <v>225</v>
      </c>
      <c r="E121" s="228" t="s">
        <v>1008</v>
      </c>
      <c r="F121" s="229" t="s">
        <v>1009</v>
      </c>
      <c r="G121" s="230" t="s">
        <v>214</v>
      </c>
      <c r="H121" s="231">
        <v>238.03800000000001</v>
      </c>
      <c r="I121" s="232"/>
      <c r="J121" s="233">
        <f>ROUND(I121*H121,2)</f>
        <v>0</v>
      </c>
      <c r="K121" s="229" t="s">
        <v>965</v>
      </c>
      <c r="L121" s="234"/>
      <c r="M121" s="235" t="s">
        <v>19</v>
      </c>
      <c r="N121" s="236" t="s">
        <v>46</v>
      </c>
      <c r="O121" s="66"/>
      <c r="P121" s="184">
        <f>O121*H121</f>
        <v>0</v>
      </c>
      <c r="Q121" s="184">
        <v>1</v>
      </c>
      <c r="R121" s="184">
        <f>Q121*H121</f>
        <v>238.03800000000001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181</v>
      </c>
      <c r="AT121" s="186" t="s">
        <v>225</v>
      </c>
      <c r="AU121" s="186" t="s">
        <v>85</v>
      </c>
      <c r="AY121" s="19" t="s">
        <v>130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83</v>
      </c>
      <c r="BK121" s="187">
        <f>ROUND(I121*H121,2)</f>
        <v>0</v>
      </c>
      <c r="BL121" s="19" t="s">
        <v>137</v>
      </c>
      <c r="BM121" s="186" t="s">
        <v>1010</v>
      </c>
    </row>
    <row r="122" spans="1:65" s="15" customFormat="1" ht="11.25">
      <c r="B122" s="217"/>
      <c r="C122" s="218"/>
      <c r="D122" s="193" t="s">
        <v>142</v>
      </c>
      <c r="E122" s="219" t="s">
        <v>19</v>
      </c>
      <c r="F122" s="220" t="s">
        <v>1000</v>
      </c>
      <c r="G122" s="218"/>
      <c r="H122" s="219" t="s">
        <v>19</v>
      </c>
      <c r="I122" s="221"/>
      <c r="J122" s="218"/>
      <c r="K122" s="218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142</v>
      </c>
      <c r="AU122" s="226" t="s">
        <v>85</v>
      </c>
      <c r="AV122" s="15" t="s">
        <v>83</v>
      </c>
      <c r="AW122" s="15" t="s">
        <v>36</v>
      </c>
      <c r="AX122" s="15" t="s">
        <v>75</v>
      </c>
      <c r="AY122" s="226" t="s">
        <v>130</v>
      </c>
    </row>
    <row r="123" spans="1:65" s="13" customFormat="1" ht="11.25">
      <c r="B123" s="195"/>
      <c r="C123" s="196"/>
      <c r="D123" s="193" t="s">
        <v>142</v>
      </c>
      <c r="E123" s="197" t="s">
        <v>19</v>
      </c>
      <c r="F123" s="198" t="s">
        <v>1011</v>
      </c>
      <c r="G123" s="196"/>
      <c r="H123" s="199">
        <v>46.473999999999997</v>
      </c>
      <c r="I123" s="200"/>
      <c r="J123" s="196"/>
      <c r="K123" s="196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142</v>
      </c>
      <c r="AU123" s="205" t="s">
        <v>85</v>
      </c>
      <c r="AV123" s="13" t="s">
        <v>85</v>
      </c>
      <c r="AW123" s="13" t="s">
        <v>36</v>
      </c>
      <c r="AX123" s="13" t="s">
        <v>75</v>
      </c>
      <c r="AY123" s="205" t="s">
        <v>130</v>
      </c>
    </row>
    <row r="124" spans="1:65" s="15" customFormat="1" ht="11.25">
      <c r="B124" s="217"/>
      <c r="C124" s="218"/>
      <c r="D124" s="193" t="s">
        <v>142</v>
      </c>
      <c r="E124" s="219" t="s">
        <v>19</v>
      </c>
      <c r="F124" s="220" t="s">
        <v>1002</v>
      </c>
      <c r="G124" s="218"/>
      <c r="H124" s="219" t="s">
        <v>19</v>
      </c>
      <c r="I124" s="221"/>
      <c r="J124" s="218"/>
      <c r="K124" s="218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142</v>
      </c>
      <c r="AU124" s="226" t="s">
        <v>85</v>
      </c>
      <c r="AV124" s="15" t="s">
        <v>83</v>
      </c>
      <c r="AW124" s="15" t="s">
        <v>36</v>
      </c>
      <c r="AX124" s="15" t="s">
        <v>75</v>
      </c>
      <c r="AY124" s="226" t="s">
        <v>130</v>
      </c>
    </row>
    <row r="125" spans="1:65" s="13" customFormat="1" ht="11.25">
      <c r="B125" s="195"/>
      <c r="C125" s="196"/>
      <c r="D125" s="193" t="s">
        <v>142</v>
      </c>
      <c r="E125" s="197" t="s">
        <v>19</v>
      </c>
      <c r="F125" s="198" t="s">
        <v>1012</v>
      </c>
      <c r="G125" s="196"/>
      <c r="H125" s="199">
        <v>23.97</v>
      </c>
      <c r="I125" s="200"/>
      <c r="J125" s="196"/>
      <c r="K125" s="196"/>
      <c r="L125" s="201"/>
      <c r="M125" s="202"/>
      <c r="N125" s="203"/>
      <c r="O125" s="203"/>
      <c r="P125" s="203"/>
      <c r="Q125" s="203"/>
      <c r="R125" s="203"/>
      <c r="S125" s="203"/>
      <c r="T125" s="204"/>
      <c r="AT125" s="205" t="s">
        <v>142</v>
      </c>
      <c r="AU125" s="205" t="s">
        <v>85</v>
      </c>
      <c r="AV125" s="13" t="s">
        <v>85</v>
      </c>
      <c r="AW125" s="13" t="s">
        <v>36</v>
      </c>
      <c r="AX125" s="13" t="s">
        <v>75</v>
      </c>
      <c r="AY125" s="205" t="s">
        <v>130</v>
      </c>
    </row>
    <row r="126" spans="1:65" s="15" customFormat="1" ht="11.25">
      <c r="B126" s="217"/>
      <c r="C126" s="218"/>
      <c r="D126" s="193" t="s">
        <v>142</v>
      </c>
      <c r="E126" s="219" t="s">
        <v>19</v>
      </c>
      <c r="F126" s="220" t="s">
        <v>1013</v>
      </c>
      <c r="G126" s="218"/>
      <c r="H126" s="219" t="s">
        <v>19</v>
      </c>
      <c r="I126" s="221"/>
      <c r="J126" s="218"/>
      <c r="K126" s="218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142</v>
      </c>
      <c r="AU126" s="226" t="s">
        <v>85</v>
      </c>
      <c r="AV126" s="15" t="s">
        <v>83</v>
      </c>
      <c r="AW126" s="15" t="s">
        <v>36</v>
      </c>
      <c r="AX126" s="15" t="s">
        <v>75</v>
      </c>
      <c r="AY126" s="226" t="s">
        <v>130</v>
      </c>
    </row>
    <row r="127" spans="1:65" s="13" customFormat="1" ht="11.25">
      <c r="B127" s="195"/>
      <c r="C127" s="196"/>
      <c r="D127" s="193" t="s">
        <v>142</v>
      </c>
      <c r="E127" s="197" t="s">
        <v>19</v>
      </c>
      <c r="F127" s="198" t="s">
        <v>1014</v>
      </c>
      <c r="G127" s="196"/>
      <c r="H127" s="199">
        <v>167.59399999999999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142</v>
      </c>
      <c r="AU127" s="205" t="s">
        <v>85</v>
      </c>
      <c r="AV127" s="13" t="s">
        <v>85</v>
      </c>
      <c r="AW127" s="13" t="s">
        <v>36</v>
      </c>
      <c r="AX127" s="13" t="s">
        <v>75</v>
      </c>
      <c r="AY127" s="205" t="s">
        <v>130</v>
      </c>
    </row>
    <row r="128" spans="1:65" s="14" customFormat="1" ht="11.25">
      <c r="B128" s="206"/>
      <c r="C128" s="207"/>
      <c r="D128" s="193" t="s">
        <v>142</v>
      </c>
      <c r="E128" s="208" t="s">
        <v>19</v>
      </c>
      <c r="F128" s="209" t="s">
        <v>145</v>
      </c>
      <c r="G128" s="207"/>
      <c r="H128" s="210">
        <v>238.03799999999998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142</v>
      </c>
      <c r="AU128" s="216" t="s">
        <v>85</v>
      </c>
      <c r="AV128" s="14" t="s">
        <v>137</v>
      </c>
      <c r="AW128" s="14" t="s">
        <v>36</v>
      </c>
      <c r="AX128" s="14" t="s">
        <v>83</v>
      </c>
      <c r="AY128" s="216" t="s">
        <v>130</v>
      </c>
    </row>
    <row r="129" spans="1:65" s="12" customFormat="1" ht="22.9" customHeight="1">
      <c r="B129" s="159"/>
      <c r="C129" s="160"/>
      <c r="D129" s="161" t="s">
        <v>74</v>
      </c>
      <c r="E129" s="173" t="s">
        <v>487</v>
      </c>
      <c r="F129" s="173" t="s">
        <v>1015</v>
      </c>
      <c r="G129" s="160"/>
      <c r="H129" s="160"/>
      <c r="I129" s="163"/>
      <c r="J129" s="174">
        <f>BK129</f>
        <v>0</v>
      </c>
      <c r="K129" s="160"/>
      <c r="L129" s="165"/>
      <c r="M129" s="166"/>
      <c r="N129" s="167"/>
      <c r="O129" s="167"/>
      <c r="P129" s="168">
        <f>SUM(P130:P147)</f>
        <v>0</v>
      </c>
      <c r="Q129" s="167"/>
      <c r="R129" s="168">
        <f>SUM(R130:R147)</f>
        <v>1.1039999999999999E-2</v>
      </c>
      <c r="S129" s="167"/>
      <c r="T129" s="169">
        <f>SUM(T130:T147)</f>
        <v>0</v>
      </c>
      <c r="AR129" s="170" t="s">
        <v>83</v>
      </c>
      <c r="AT129" s="171" t="s">
        <v>74</v>
      </c>
      <c r="AU129" s="171" t="s">
        <v>83</v>
      </c>
      <c r="AY129" s="170" t="s">
        <v>130</v>
      </c>
      <c r="BK129" s="172">
        <f>SUM(BK130:BK147)</f>
        <v>0</v>
      </c>
    </row>
    <row r="130" spans="1:65" s="2" customFormat="1" ht="16.5" customHeight="1">
      <c r="A130" s="36"/>
      <c r="B130" s="37"/>
      <c r="C130" s="227" t="s">
        <v>206</v>
      </c>
      <c r="D130" s="227" t="s">
        <v>225</v>
      </c>
      <c r="E130" s="228" t="s">
        <v>1016</v>
      </c>
      <c r="F130" s="229" t="s">
        <v>1017</v>
      </c>
      <c r="G130" s="230" t="s">
        <v>347</v>
      </c>
      <c r="H130" s="231">
        <v>28</v>
      </c>
      <c r="I130" s="232"/>
      <c r="J130" s="233">
        <f>ROUND(I130*H130,2)</f>
        <v>0</v>
      </c>
      <c r="K130" s="229" t="s">
        <v>965</v>
      </c>
      <c r="L130" s="234"/>
      <c r="M130" s="235" t="s">
        <v>19</v>
      </c>
      <c r="N130" s="236" t="s">
        <v>46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181</v>
      </c>
      <c r="AT130" s="186" t="s">
        <v>225</v>
      </c>
      <c r="AU130" s="186" t="s">
        <v>85</v>
      </c>
      <c r="AY130" s="19" t="s">
        <v>130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137</v>
      </c>
      <c r="BM130" s="186" t="s">
        <v>189</v>
      </c>
    </row>
    <row r="131" spans="1:65" s="2" customFormat="1" ht="16.5" customHeight="1">
      <c r="A131" s="36"/>
      <c r="B131" s="37"/>
      <c r="C131" s="227" t="s">
        <v>195</v>
      </c>
      <c r="D131" s="227" t="s">
        <v>225</v>
      </c>
      <c r="E131" s="228" t="s">
        <v>1018</v>
      </c>
      <c r="F131" s="229" t="s">
        <v>1019</v>
      </c>
      <c r="G131" s="230" t="s">
        <v>347</v>
      </c>
      <c r="H131" s="231">
        <v>8</v>
      </c>
      <c r="I131" s="232"/>
      <c r="J131" s="233">
        <f>ROUND(I131*H131,2)</f>
        <v>0</v>
      </c>
      <c r="K131" s="229" t="s">
        <v>965</v>
      </c>
      <c r="L131" s="234"/>
      <c r="M131" s="235" t="s">
        <v>19</v>
      </c>
      <c r="N131" s="236" t="s">
        <v>46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181</v>
      </c>
      <c r="AT131" s="186" t="s">
        <v>225</v>
      </c>
      <c r="AU131" s="186" t="s">
        <v>85</v>
      </c>
      <c r="AY131" s="19" t="s">
        <v>130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83</v>
      </c>
      <c r="BK131" s="187">
        <f>ROUND(I131*H131,2)</f>
        <v>0</v>
      </c>
      <c r="BL131" s="19" t="s">
        <v>137</v>
      </c>
      <c r="BM131" s="186" t="s">
        <v>232</v>
      </c>
    </row>
    <row r="132" spans="1:65" s="15" customFormat="1" ht="22.5">
      <c r="B132" s="217"/>
      <c r="C132" s="218"/>
      <c r="D132" s="193" t="s">
        <v>142</v>
      </c>
      <c r="E132" s="219" t="s">
        <v>19</v>
      </c>
      <c r="F132" s="220" t="s">
        <v>1020</v>
      </c>
      <c r="G132" s="218"/>
      <c r="H132" s="219" t="s">
        <v>19</v>
      </c>
      <c r="I132" s="221"/>
      <c r="J132" s="218"/>
      <c r="K132" s="218"/>
      <c r="L132" s="222"/>
      <c r="M132" s="223"/>
      <c r="N132" s="224"/>
      <c r="O132" s="224"/>
      <c r="P132" s="224"/>
      <c r="Q132" s="224"/>
      <c r="R132" s="224"/>
      <c r="S132" s="224"/>
      <c r="T132" s="225"/>
      <c r="AT132" s="226" t="s">
        <v>142</v>
      </c>
      <c r="AU132" s="226" t="s">
        <v>85</v>
      </c>
      <c r="AV132" s="15" t="s">
        <v>83</v>
      </c>
      <c r="AW132" s="15" t="s">
        <v>36</v>
      </c>
      <c r="AX132" s="15" t="s">
        <v>75</v>
      </c>
      <c r="AY132" s="226" t="s">
        <v>130</v>
      </c>
    </row>
    <row r="133" spans="1:65" s="15" customFormat="1" ht="11.25">
      <c r="B133" s="217"/>
      <c r="C133" s="218"/>
      <c r="D133" s="193" t="s">
        <v>142</v>
      </c>
      <c r="E133" s="219" t="s">
        <v>19</v>
      </c>
      <c r="F133" s="220" t="s">
        <v>1021</v>
      </c>
      <c r="G133" s="218"/>
      <c r="H133" s="219" t="s">
        <v>19</v>
      </c>
      <c r="I133" s="221"/>
      <c r="J133" s="218"/>
      <c r="K133" s="218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142</v>
      </c>
      <c r="AU133" s="226" t="s">
        <v>85</v>
      </c>
      <c r="AV133" s="15" t="s">
        <v>83</v>
      </c>
      <c r="AW133" s="15" t="s">
        <v>36</v>
      </c>
      <c r="AX133" s="15" t="s">
        <v>75</v>
      </c>
      <c r="AY133" s="226" t="s">
        <v>130</v>
      </c>
    </row>
    <row r="134" spans="1:65" s="13" customFormat="1" ht="11.25">
      <c r="B134" s="195"/>
      <c r="C134" s="196"/>
      <c r="D134" s="193" t="s">
        <v>142</v>
      </c>
      <c r="E134" s="197" t="s">
        <v>19</v>
      </c>
      <c r="F134" s="198" t="s">
        <v>1022</v>
      </c>
      <c r="G134" s="196"/>
      <c r="H134" s="199">
        <v>8</v>
      </c>
      <c r="I134" s="200"/>
      <c r="J134" s="196"/>
      <c r="K134" s="196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142</v>
      </c>
      <c r="AU134" s="205" t="s">
        <v>85</v>
      </c>
      <c r="AV134" s="13" t="s">
        <v>85</v>
      </c>
      <c r="AW134" s="13" t="s">
        <v>36</v>
      </c>
      <c r="AX134" s="13" t="s">
        <v>75</v>
      </c>
      <c r="AY134" s="205" t="s">
        <v>130</v>
      </c>
    </row>
    <row r="135" spans="1:65" s="14" customFormat="1" ht="11.25">
      <c r="B135" s="206"/>
      <c r="C135" s="207"/>
      <c r="D135" s="193" t="s">
        <v>142</v>
      </c>
      <c r="E135" s="208" t="s">
        <v>19</v>
      </c>
      <c r="F135" s="209" t="s">
        <v>145</v>
      </c>
      <c r="G135" s="207"/>
      <c r="H135" s="210">
        <v>8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142</v>
      </c>
      <c r="AU135" s="216" t="s">
        <v>85</v>
      </c>
      <c r="AV135" s="14" t="s">
        <v>137</v>
      </c>
      <c r="AW135" s="14" t="s">
        <v>36</v>
      </c>
      <c r="AX135" s="14" t="s">
        <v>83</v>
      </c>
      <c r="AY135" s="216" t="s">
        <v>130</v>
      </c>
    </row>
    <row r="136" spans="1:65" s="2" customFormat="1" ht="16.5" customHeight="1">
      <c r="A136" s="36"/>
      <c r="B136" s="37"/>
      <c r="C136" s="227" t="s">
        <v>219</v>
      </c>
      <c r="D136" s="227" t="s">
        <v>225</v>
      </c>
      <c r="E136" s="228" t="s">
        <v>1023</v>
      </c>
      <c r="F136" s="229" t="s">
        <v>1024</v>
      </c>
      <c r="G136" s="230" t="s">
        <v>347</v>
      </c>
      <c r="H136" s="231">
        <v>16</v>
      </c>
      <c r="I136" s="232"/>
      <c r="J136" s="233">
        <f>ROUND(I136*H136,2)</f>
        <v>0</v>
      </c>
      <c r="K136" s="229" t="s">
        <v>965</v>
      </c>
      <c r="L136" s="234"/>
      <c r="M136" s="235" t="s">
        <v>19</v>
      </c>
      <c r="N136" s="236" t="s">
        <v>46</v>
      </c>
      <c r="O136" s="66"/>
      <c r="P136" s="184">
        <f>O136*H136</f>
        <v>0</v>
      </c>
      <c r="Q136" s="184">
        <v>5.9999999999999995E-4</v>
      </c>
      <c r="R136" s="184">
        <f>Q136*H136</f>
        <v>9.5999999999999992E-3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181</v>
      </c>
      <c r="AT136" s="186" t="s">
        <v>225</v>
      </c>
      <c r="AU136" s="186" t="s">
        <v>85</v>
      </c>
      <c r="AY136" s="19" t="s">
        <v>130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83</v>
      </c>
      <c r="BK136" s="187">
        <f>ROUND(I136*H136,2)</f>
        <v>0</v>
      </c>
      <c r="BL136" s="19" t="s">
        <v>137</v>
      </c>
      <c r="BM136" s="186" t="s">
        <v>1025</v>
      </c>
    </row>
    <row r="137" spans="1:65" s="15" customFormat="1" ht="11.25">
      <c r="B137" s="217"/>
      <c r="C137" s="218"/>
      <c r="D137" s="193" t="s">
        <v>142</v>
      </c>
      <c r="E137" s="219" t="s">
        <v>19</v>
      </c>
      <c r="F137" s="220" t="s">
        <v>1021</v>
      </c>
      <c r="G137" s="218"/>
      <c r="H137" s="219" t="s">
        <v>19</v>
      </c>
      <c r="I137" s="221"/>
      <c r="J137" s="218"/>
      <c r="K137" s="218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142</v>
      </c>
      <c r="AU137" s="226" t="s">
        <v>85</v>
      </c>
      <c r="AV137" s="15" t="s">
        <v>83</v>
      </c>
      <c r="AW137" s="15" t="s">
        <v>36</v>
      </c>
      <c r="AX137" s="15" t="s">
        <v>75</v>
      </c>
      <c r="AY137" s="226" t="s">
        <v>130</v>
      </c>
    </row>
    <row r="138" spans="1:65" s="13" customFormat="1" ht="11.25">
      <c r="B138" s="195"/>
      <c r="C138" s="196"/>
      <c r="D138" s="193" t="s">
        <v>142</v>
      </c>
      <c r="E138" s="197" t="s">
        <v>19</v>
      </c>
      <c r="F138" s="198" t="s">
        <v>1026</v>
      </c>
      <c r="G138" s="196"/>
      <c r="H138" s="199">
        <v>16</v>
      </c>
      <c r="I138" s="200"/>
      <c r="J138" s="196"/>
      <c r="K138" s="196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142</v>
      </c>
      <c r="AU138" s="205" t="s">
        <v>85</v>
      </c>
      <c r="AV138" s="13" t="s">
        <v>85</v>
      </c>
      <c r="AW138" s="13" t="s">
        <v>36</v>
      </c>
      <c r="AX138" s="13" t="s">
        <v>75</v>
      </c>
      <c r="AY138" s="205" t="s">
        <v>130</v>
      </c>
    </row>
    <row r="139" spans="1:65" s="14" customFormat="1" ht="11.25">
      <c r="B139" s="206"/>
      <c r="C139" s="207"/>
      <c r="D139" s="193" t="s">
        <v>142</v>
      </c>
      <c r="E139" s="208" t="s">
        <v>19</v>
      </c>
      <c r="F139" s="209" t="s">
        <v>145</v>
      </c>
      <c r="G139" s="207"/>
      <c r="H139" s="210">
        <v>16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142</v>
      </c>
      <c r="AU139" s="216" t="s">
        <v>85</v>
      </c>
      <c r="AV139" s="14" t="s">
        <v>137</v>
      </c>
      <c r="AW139" s="14" t="s">
        <v>36</v>
      </c>
      <c r="AX139" s="14" t="s">
        <v>83</v>
      </c>
      <c r="AY139" s="216" t="s">
        <v>130</v>
      </c>
    </row>
    <row r="140" spans="1:65" s="2" customFormat="1" ht="16.5" customHeight="1">
      <c r="A140" s="36"/>
      <c r="B140" s="37"/>
      <c r="C140" s="227" t="s">
        <v>201</v>
      </c>
      <c r="D140" s="227" t="s">
        <v>225</v>
      </c>
      <c r="E140" s="228" t="s">
        <v>1027</v>
      </c>
      <c r="F140" s="229" t="s">
        <v>410</v>
      </c>
      <c r="G140" s="230" t="s">
        <v>347</v>
      </c>
      <c r="H140" s="231">
        <v>16</v>
      </c>
      <c r="I140" s="232"/>
      <c r="J140" s="233">
        <f>ROUND(I140*H140,2)</f>
        <v>0</v>
      </c>
      <c r="K140" s="229" t="s">
        <v>965</v>
      </c>
      <c r="L140" s="234"/>
      <c r="M140" s="235" t="s">
        <v>19</v>
      </c>
      <c r="N140" s="236" t="s">
        <v>46</v>
      </c>
      <c r="O140" s="66"/>
      <c r="P140" s="184">
        <f>O140*H140</f>
        <v>0</v>
      </c>
      <c r="Q140" s="184">
        <v>9.0000000000000006E-5</v>
      </c>
      <c r="R140" s="184">
        <f>Q140*H140</f>
        <v>1.4400000000000001E-3</v>
      </c>
      <c r="S140" s="184">
        <v>0</v>
      </c>
      <c r="T140" s="18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6" t="s">
        <v>181</v>
      </c>
      <c r="AT140" s="186" t="s">
        <v>225</v>
      </c>
      <c r="AU140" s="186" t="s">
        <v>85</v>
      </c>
      <c r="AY140" s="19" t="s">
        <v>130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83</v>
      </c>
      <c r="BK140" s="187">
        <f>ROUND(I140*H140,2)</f>
        <v>0</v>
      </c>
      <c r="BL140" s="19" t="s">
        <v>137</v>
      </c>
      <c r="BM140" s="186" t="s">
        <v>1028</v>
      </c>
    </row>
    <row r="141" spans="1:65" s="15" customFormat="1" ht="11.25">
      <c r="B141" s="217"/>
      <c r="C141" s="218"/>
      <c r="D141" s="193" t="s">
        <v>142</v>
      </c>
      <c r="E141" s="219" t="s">
        <v>19</v>
      </c>
      <c r="F141" s="220" t="s">
        <v>1021</v>
      </c>
      <c r="G141" s="218"/>
      <c r="H141" s="219" t="s">
        <v>19</v>
      </c>
      <c r="I141" s="221"/>
      <c r="J141" s="218"/>
      <c r="K141" s="218"/>
      <c r="L141" s="222"/>
      <c r="M141" s="223"/>
      <c r="N141" s="224"/>
      <c r="O141" s="224"/>
      <c r="P141" s="224"/>
      <c r="Q141" s="224"/>
      <c r="R141" s="224"/>
      <c r="S141" s="224"/>
      <c r="T141" s="225"/>
      <c r="AT141" s="226" t="s">
        <v>142</v>
      </c>
      <c r="AU141" s="226" t="s">
        <v>85</v>
      </c>
      <c r="AV141" s="15" t="s">
        <v>83</v>
      </c>
      <c r="AW141" s="15" t="s">
        <v>36</v>
      </c>
      <c r="AX141" s="15" t="s">
        <v>75</v>
      </c>
      <c r="AY141" s="226" t="s">
        <v>130</v>
      </c>
    </row>
    <row r="142" spans="1:65" s="13" customFormat="1" ht="11.25">
      <c r="B142" s="195"/>
      <c r="C142" s="196"/>
      <c r="D142" s="193" t="s">
        <v>142</v>
      </c>
      <c r="E142" s="197" t="s">
        <v>19</v>
      </c>
      <c r="F142" s="198" t="s">
        <v>1026</v>
      </c>
      <c r="G142" s="196"/>
      <c r="H142" s="199">
        <v>16</v>
      </c>
      <c r="I142" s="200"/>
      <c r="J142" s="196"/>
      <c r="K142" s="196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142</v>
      </c>
      <c r="AU142" s="205" t="s">
        <v>85</v>
      </c>
      <c r="AV142" s="13" t="s">
        <v>85</v>
      </c>
      <c r="AW142" s="13" t="s">
        <v>36</v>
      </c>
      <c r="AX142" s="13" t="s">
        <v>75</v>
      </c>
      <c r="AY142" s="205" t="s">
        <v>130</v>
      </c>
    </row>
    <row r="143" spans="1:65" s="14" customFormat="1" ht="11.25">
      <c r="B143" s="206"/>
      <c r="C143" s="207"/>
      <c r="D143" s="193" t="s">
        <v>142</v>
      </c>
      <c r="E143" s="208" t="s">
        <v>19</v>
      </c>
      <c r="F143" s="209" t="s">
        <v>145</v>
      </c>
      <c r="G143" s="207"/>
      <c r="H143" s="210">
        <v>16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142</v>
      </c>
      <c r="AU143" s="216" t="s">
        <v>85</v>
      </c>
      <c r="AV143" s="14" t="s">
        <v>137</v>
      </c>
      <c r="AW143" s="14" t="s">
        <v>36</v>
      </c>
      <c r="AX143" s="14" t="s">
        <v>83</v>
      </c>
      <c r="AY143" s="216" t="s">
        <v>130</v>
      </c>
    </row>
    <row r="144" spans="1:65" s="2" customFormat="1" ht="76.349999999999994" customHeight="1">
      <c r="A144" s="36"/>
      <c r="B144" s="37"/>
      <c r="C144" s="175" t="s">
        <v>8</v>
      </c>
      <c r="D144" s="175" t="s">
        <v>132</v>
      </c>
      <c r="E144" s="176" t="s">
        <v>1029</v>
      </c>
      <c r="F144" s="177" t="s">
        <v>1030</v>
      </c>
      <c r="G144" s="178" t="s">
        <v>978</v>
      </c>
      <c r="H144" s="179">
        <v>0.98399999999999999</v>
      </c>
      <c r="I144" s="180"/>
      <c r="J144" s="181">
        <f>ROUND(I144*H144,2)</f>
        <v>0</v>
      </c>
      <c r="K144" s="177" t="s">
        <v>965</v>
      </c>
      <c r="L144" s="41"/>
      <c r="M144" s="182" t="s">
        <v>19</v>
      </c>
      <c r="N144" s="183" t="s">
        <v>46</v>
      </c>
      <c r="O144" s="66"/>
      <c r="P144" s="184">
        <f>O144*H144</f>
        <v>0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137</v>
      </c>
      <c r="AT144" s="186" t="s">
        <v>132</v>
      </c>
      <c r="AU144" s="186" t="s">
        <v>85</v>
      </c>
      <c r="AY144" s="19" t="s">
        <v>130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83</v>
      </c>
      <c r="BK144" s="187">
        <f>ROUND(I144*H144,2)</f>
        <v>0</v>
      </c>
      <c r="BL144" s="19" t="s">
        <v>137</v>
      </c>
      <c r="BM144" s="186" t="s">
        <v>239</v>
      </c>
    </row>
    <row r="145" spans="1:65" s="15" customFormat="1" ht="11.25">
      <c r="B145" s="217"/>
      <c r="C145" s="218"/>
      <c r="D145" s="193" t="s">
        <v>142</v>
      </c>
      <c r="E145" s="219" t="s">
        <v>19</v>
      </c>
      <c r="F145" s="220" t="s">
        <v>1031</v>
      </c>
      <c r="G145" s="218"/>
      <c r="H145" s="219" t="s">
        <v>19</v>
      </c>
      <c r="I145" s="221"/>
      <c r="J145" s="218"/>
      <c r="K145" s="218"/>
      <c r="L145" s="222"/>
      <c r="M145" s="223"/>
      <c r="N145" s="224"/>
      <c r="O145" s="224"/>
      <c r="P145" s="224"/>
      <c r="Q145" s="224"/>
      <c r="R145" s="224"/>
      <c r="S145" s="224"/>
      <c r="T145" s="225"/>
      <c r="AT145" s="226" t="s">
        <v>142</v>
      </c>
      <c r="AU145" s="226" t="s">
        <v>85</v>
      </c>
      <c r="AV145" s="15" t="s">
        <v>83</v>
      </c>
      <c r="AW145" s="15" t="s">
        <v>36</v>
      </c>
      <c r="AX145" s="15" t="s">
        <v>75</v>
      </c>
      <c r="AY145" s="226" t="s">
        <v>130</v>
      </c>
    </row>
    <row r="146" spans="1:65" s="13" customFormat="1" ht="11.25">
      <c r="B146" s="195"/>
      <c r="C146" s="196"/>
      <c r="D146" s="193" t="s">
        <v>142</v>
      </c>
      <c r="E146" s="197" t="s">
        <v>19</v>
      </c>
      <c r="F146" s="198" t="s">
        <v>1032</v>
      </c>
      <c r="G146" s="196"/>
      <c r="H146" s="199">
        <v>0.98399999999999999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142</v>
      </c>
      <c r="AU146" s="205" t="s">
        <v>85</v>
      </c>
      <c r="AV146" s="13" t="s">
        <v>85</v>
      </c>
      <c r="AW146" s="13" t="s">
        <v>36</v>
      </c>
      <c r="AX146" s="13" t="s">
        <v>75</v>
      </c>
      <c r="AY146" s="205" t="s">
        <v>130</v>
      </c>
    </row>
    <row r="147" spans="1:65" s="14" customFormat="1" ht="11.25">
      <c r="B147" s="206"/>
      <c r="C147" s="207"/>
      <c r="D147" s="193" t="s">
        <v>142</v>
      </c>
      <c r="E147" s="208" t="s">
        <v>19</v>
      </c>
      <c r="F147" s="209" t="s">
        <v>145</v>
      </c>
      <c r="G147" s="207"/>
      <c r="H147" s="210">
        <v>0.98399999999999999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142</v>
      </c>
      <c r="AU147" s="216" t="s">
        <v>85</v>
      </c>
      <c r="AV147" s="14" t="s">
        <v>137</v>
      </c>
      <c r="AW147" s="14" t="s">
        <v>36</v>
      </c>
      <c r="AX147" s="14" t="s">
        <v>83</v>
      </c>
      <c r="AY147" s="216" t="s">
        <v>130</v>
      </c>
    </row>
    <row r="148" spans="1:65" s="12" customFormat="1" ht="22.9" customHeight="1">
      <c r="B148" s="159"/>
      <c r="C148" s="160"/>
      <c r="D148" s="161" t="s">
        <v>74</v>
      </c>
      <c r="E148" s="173" t="s">
        <v>528</v>
      </c>
      <c r="F148" s="173" t="s">
        <v>1033</v>
      </c>
      <c r="G148" s="160"/>
      <c r="H148" s="160"/>
      <c r="I148" s="163"/>
      <c r="J148" s="174">
        <f>BK148</f>
        <v>0</v>
      </c>
      <c r="K148" s="160"/>
      <c r="L148" s="165"/>
      <c r="M148" s="166"/>
      <c r="N148" s="167"/>
      <c r="O148" s="167"/>
      <c r="P148" s="168">
        <f>SUM(P149:P154)</f>
        <v>0</v>
      </c>
      <c r="Q148" s="167"/>
      <c r="R148" s="168">
        <f>SUM(R149:R154)</f>
        <v>0</v>
      </c>
      <c r="S148" s="167"/>
      <c r="T148" s="169">
        <f>SUM(T149:T154)</f>
        <v>0</v>
      </c>
      <c r="AR148" s="170" t="s">
        <v>83</v>
      </c>
      <c r="AT148" s="171" t="s">
        <v>74</v>
      </c>
      <c r="AU148" s="171" t="s">
        <v>83</v>
      </c>
      <c r="AY148" s="170" t="s">
        <v>130</v>
      </c>
      <c r="BK148" s="172">
        <f>SUM(BK149:BK154)</f>
        <v>0</v>
      </c>
    </row>
    <row r="149" spans="1:65" s="2" customFormat="1" ht="44.25" customHeight="1">
      <c r="A149" s="36"/>
      <c r="B149" s="37"/>
      <c r="C149" s="175" t="s">
        <v>209</v>
      </c>
      <c r="D149" s="175" t="s">
        <v>132</v>
      </c>
      <c r="E149" s="176" t="s">
        <v>1034</v>
      </c>
      <c r="F149" s="177" t="s">
        <v>1035</v>
      </c>
      <c r="G149" s="178" t="s">
        <v>168</v>
      </c>
      <c r="H149" s="179">
        <v>40.313000000000002</v>
      </c>
      <c r="I149" s="180"/>
      <c r="J149" s="181">
        <f>ROUND(I149*H149,2)</f>
        <v>0</v>
      </c>
      <c r="K149" s="177" t="s">
        <v>965</v>
      </c>
      <c r="L149" s="41"/>
      <c r="M149" s="182" t="s">
        <v>19</v>
      </c>
      <c r="N149" s="183" t="s">
        <v>46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137</v>
      </c>
      <c r="AT149" s="186" t="s">
        <v>132</v>
      </c>
      <c r="AU149" s="186" t="s">
        <v>85</v>
      </c>
      <c r="AY149" s="19" t="s">
        <v>130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83</v>
      </c>
      <c r="BK149" s="187">
        <f>ROUND(I149*H149,2)</f>
        <v>0</v>
      </c>
      <c r="BL149" s="19" t="s">
        <v>137</v>
      </c>
      <c r="BM149" s="186" t="s">
        <v>245</v>
      </c>
    </row>
    <row r="150" spans="1:65" s="15" customFormat="1" ht="11.25">
      <c r="B150" s="217"/>
      <c r="C150" s="218"/>
      <c r="D150" s="193" t="s">
        <v>142</v>
      </c>
      <c r="E150" s="219" t="s">
        <v>19</v>
      </c>
      <c r="F150" s="220" t="s">
        <v>1036</v>
      </c>
      <c r="G150" s="218"/>
      <c r="H150" s="219" t="s">
        <v>19</v>
      </c>
      <c r="I150" s="221"/>
      <c r="J150" s="218"/>
      <c r="K150" s="218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142</v>
      </c>
      <c r="AU150" s="226" t="s">
        <v>85</v>
      </c>
      <c r="AV150" s="15" t="s">
        <v>83</v>
      </c>
      <c r="AW150" s="15" t="s">
        <v>36</v>
      </c>
      <c r="AX150" s="15" t="s">
        <v>75</v>
      </c>
      <c r="AY150" s="226" t="s">
        <v>130</v>
      </c>
    </row>
    <row r="151" spans="1:65" s="13" customFormat="1" ht="11.25">
      <c r="B151" s="195"/>
      <c r="C151" s="196"/>
      <c r="D151" s="193" t="s">
        <v>142</v>
      </c>
      <c r="E151" s="197" t="s">
        <v>19</v>
      </c>
      <c r="F151" s="198" t="s">
        <v>1037</v>
      </c>
      <c r="G151" s="196"/>
      <c r="H151" s="199">
        <v>33.412999999999997</v>
      </c>
      <c r="I151" s="200"/>
      <c r="J151" s="196"/>
      <c r="K151" s="196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142</v>
      </c>
      <c r="AU151" s="205" t="s">
        <v>85</v>
      </c>
      <c r="AV151" s="13" t="s">
        <v>85</v>
      </c>
      <c r="AW151" s="13" t="s">
        <v>36</v>
      </c>
      <c r="AX151" s="13" t="s">
        <v>75</v>
      </c>
      <c r="AY151" s="205" t="s">
        <v>130</v>
      </c>
    </row>
    <row r="152" spans="1:65" s="15" customFormat="1" ht="11.25">
      <c r="B152" s="217"/>
      <c r="C152" s="218"/>
      <c r="D152" s="193" t="s">
        <v>142</v>
      </c>
      <c r="E152" s="219" t="s">
        <v>19</v>
      </c>
      <c r="F152" s="220" t="s">
        <v>1038</v>
      </c>
      <c r="G152" s="218"/>
      <c r="H152" s="219" t="s">
        <v>19</v>
      </c>
      <c r="I152" s="221"/>
      <c r="J152" s="218"/>
      <c r="K152" s="218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142</v>
      </c>
      <c r="AU152" s="226" t="s">
        <v>85</v>
      </c>
      <c r="AV152" s="15" t="s">
        <v>83</v>
      </c>
      <c r="AW152" s="15" t="s">
        <v>36</v>
      </c>
      <c r="AX152" s="15" t="s">
        <v>75</v>
      </c>
      <c r="AY152" s="226" t="s">
        <v>130</v>
      </c>
    </row>
    <row r="153" spans="1:65" s="13" customFormat="1" ht="11.25">
      <c r="B153" s="195"/>
      <c r="C153" s="196"/>
      <c r="D153" s="193" t="s">
        <v>142</v>
      </c>
      <c r="E153" s="197" t="s">
        <v>19</v>
      </c>
      <c r="F153" s="198" t="s">
        <v>1039</v>
      </c>
      <c r="G153" s="196"/>
      <c r="H153" s="199">
        <v>6.9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142</v>
      </c>
      <c r="AU153" s="205" t="s">
        <v>85</v>
      </c>
      <c r="AV153" s="13" t="s">
        <v>85</v>
      </c>
      <c r="AW153" s="13" t="s">
        <v>36</v>
      </c>
      <c r="AX153" s="13" t="s">
        <v>75</v>
      </c>
      <c r="AY153" s="205" t="s">
        <v>130</v>
      </c>
    </row>
    <row r="154" spans="1:65" s="14" customFormat="1" ht="11.25">
      <c r="B154" s="206"/>
      <c r="C154" s="207"/>
      <c r="D154" s="193" t="s">
        <v>142</v>
      </c>
      <c r="E154" s="208" t="s">
        <v>19</v>
      </c>
      <c r="F154" s="209" t="s">
        <v>145</v>
      </c>
      <c r="G154" s="207"/>
      <c r="H154" s="210">
        <v>40.312999999999995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142</v>
      </c>
      <c r="AU154" s="216" t="s">
        <v>85</v>
      </c>
      <c r="AV154" s="14" t="s">
        <v>137</v>
      </c>
      <c r="AW154" s="14" t="s">
        <v>36</v>
      </c>
      <c r="AX154" s="14" t="s">
        <v>83</v>
      </c>
      <c r="AY154" s="216" t="s">
        <v>130</v>
      </c>
    </row>
    <row r="155" spans="1:65" s="12" customFormat="1" ht="22.9" customHeight="1">
      <c r="B155" s="159"/>
      <c r="C155" s="160"/>
      <c r="D155" s="161" t="s">
        <v>74</v>
      </c>
      <c r="E155" s="173" t="s">
        <v>783</v>
      </c>
      <c r="F155" s="173" t="s">
        <v>1040</v>
      </c>
      <c r="G155" s="160"/>
      <c r="H155" s="160"/>
      <c r="I155" s="163"/>
      <c r="J155" s="174">
        <f>BK155</f>
        <v>0</v>
      </c>
      <c r="K155" s="160"/>
      <c r="L155" s="165"/>
      <c r="M155" s="166"/>
      <c r="N155" s="167"/>
      <c r="O155" s="167"/>
      <c r="P155" s="168">
        <f>SUM(P156:P167)</f>
        <v>0</v>
      </c>
      <c r="Q155" s="167"/>
      <c r="R155" s="168">
        <f>SUM(R156:R167)</f>
        <v>0</v>
      </c>
      <c r="S155" s="167"/>
      <c r="T155" s="169">
        <f>SUM(T156:T167)</f>
        <v>0</v>
      </c>
      <c r="AR155" s="170" t="s">
        <v>83</v>
      </c>
      <c r="AT155" s="171" t="s">
        <v>74</v>
      </c>
      <c r="AU155" s="171" t="s">
        <v>83</v>
      </c>
      <c r="AY155" s="170" t="s">
        <v>130</v>
      </c>
      <c r="BK155" s="172">
        <f>SUM(BK156:BK167)</f>
        <v>0</v>
      </c>
    </row>
    <row r="156" spans="1:65" s="2" customFormat="1" ht="78" customHeight="1">
      <c r="A156" s="36"/>
      <c r="B156" s="37"/>
      <c r="C156" s="175" t="s">
        <v>242</v>
      </c>
      <c r="D156" s="175" t="s">
        <v>132</v>
      </c>
      <c r="E156" s="176" t="s">
        <v>1041</v>
      </c>
      <c r="F156" s="177" t="s">
        <v>1042</v>
      </c>
      <c r="G156" s="178" t="s">
        <v>214</v>
      </c>
      <c r="H156" s="179">
        <v>238.04900000000001</v>
      </c>
      <c r="I156" s="180"/>
      <c r="J156" s="181">
        <f>ROUND(I156*H156,2)</f>
        <v>0</v>
      </c>
      <c r="K156" s="177" t="s">
        <v>965</v>
      </c>
      <c r="L156" s="41"/>
      <c r="M156" s="182" t="s">
        <v>19</v>
      </c>
      <c r="N156" s="183" t="s">
        <v>46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137</v>
      </c>
      <c r="AT156" s="186" t="s">
        <v>132</v>
      </c>
      <c r="AU156" s="186" t="s">
        <v>85</v>
      </c>
      <c r="AY156" s="19" t="s">
        <v>130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83</v>
      </c>
      <c r="BK156" s="187">
        <f>ROUND(I156*H156,2)</f>
        <v>0</v>
      </c>
      <c r="BL156" s="19" t="s">
        <v>137</v>
      </c>
      <c r="BM156" s="186" t="s">
        <v>258</v>
      </c>
    </row>
    <row r="157" spans="1:65" s="2" customFormat="1" ht="19.5">
      <c r="A157" s="36"/>
      <c r="B157" s="37"/>
      <c r="C157" s="38"/>
      <c r="D157" s="193" t="s">
        <v>140</v>
      </c>
      <c r="E157" s="38"/>
      <c r="F157" s="194" t="s">
        <v>1043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140</v>
      </c>
      <c r="AU157" s="19" t="s">
        <v>85</v>
      </c>
    </row>
    <row r="158" spans="1:65" s="2" customFormat="1" ht="55.5" customHeight="1">
      <c r="A158" s="36"/>
      <c r="B158" s="37"/>
      <c r="C158" s="175" t="s">
        <v>215</v>
      </c>
      <c r="D158" s="175" t="s">
        <v>132</v>
      </c>
      <c r="E158" s="176" t="s">
        <v>1044</v>
      </c>
      <c r="F158" s="177" t="s">
        <v>1045</v>
      </c>
      <c r="G158" s="178" t="s">
        <v>214</v>
      </c>
      <c r="H158" s="179">
        <v>58.545999999999999</v>
      </c>
      <c r="I158" s="180"/>
      <c r="J158" s="181">
        <f>ROUND(I158*H158,2)</f>
        <v>0</v>
      </c>
      <c r="K158" s="177" t="s">
        <v>965</v>
      </c>
      <c r="L158" s="41"/>
      <c r="M158" s="182" t="s">
        <v>19</v>
      </c>
      <c r="N158" s="183" t="s">
        <v>46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137</v>
      </c>
      <c r="AT158" s="186" t="s">
        <v>132</v>
      </c>
      <c r="AU158" s="186" t="s">
        <v>85</v>
      </c>
      <c r="AY158" s="19" t="s">
        <v>130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83</v>
      </c>
      <c r="BK158" s="187">
        <f>ROUND(I158*H158,2)</f>
        <v>0</v>
      </c>
      <c r="BL158" s="19" t="s">
        <v>137</v>
      </c>
      <c r="BM158" s="186" t="s">
        <v>271</v>
      </c>
    </row>
    <row r="159" spans="1:65" s="15" customFormat="1" ht="11.25">
      <c r="B159" s="217"/>
      <c r="C159" s="218"/>
      <c r="D159" s="193" t="s">
        <v>142</v>
      </c>
      <c r="E159" s="219" t="s">
        <v>19</v>
      </c>
      <c r="F159" s="220" t="s">
        <v>1046</v>
      </c>
      <c r="G159" s="218"/>
      <c r="H159" s="219" t="s">
        <v>19</v>
      </c>
      <c r="I159" s="221"/>
      <c r="J159" s="218"/>
      <c r="K159" s="218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142</v>
      </c>
      <c r="AU159" s="226" t="s">
        <v>85</v>
      </c>
      <c r="AV159" s="15" t="s">
        <v>83</v>
      </c>
      <c r="AW159" s="15" t="s">
        <v>36</v>
      </c>
      <c r="AX159" s="15" t="s">
        <v>75</v>
      </c>
      <c r="AY159" s="226" t="s">
        <v>130</v>
      </c>
    </row>
    <row r="160" spans="1:65" s="13" customFormat="1" ht="11.25">
      <c r="B160" s="195"/>
      <c r="C160" s="196"/>
      <c r="D160" s="193" t="s">
        <v>142</v>
      </c>
      <c r="E160" s="197" t="s">
        <v>19</v>
      </c>
      <c r="F160" s="198" t="s">
        <v>1047</v>
      </c>
      <c r="G160" s="196"/>
      <c r="H160" s="199">
        <v>58.545999999999999</v>
      </c>
      <c r="I160" s="200"/>
      <c r="J160" s="196"/>
      <c r="K160" s="196"/>
      <c r="L160" s="201"/>
      <c r="M160" s="202"/>
      <c r="N160" s="203"/>
      <c r="O160" s="203"/>
      <c r="P160" s="203"/>
      <c r="Q160" s="203"/>
      <c r="R160" s="203"/>
      <c r="S160" s="203"/>
      <c r="T160" s="204"/>
      <c r="AT160" s="205" t="s">
        <v>142</v>
      </c>
      <c r="AU160" s="205" t="s">
        <v>85</v>
      </c>
      <c r="AV160" s="13" t="s">
        <v>85</v>
      </c>
      <c r="AW160" s="13" t="s">
        <v>36</v>
      </c>
      <c r="AX160" s="13" t="s">
        <v>75</v>
      </c>
      <c r="AY160" s="205" t="s">
        <v>130</v>
      </c>
    </row>
    <row r="161" spans="1:65" s="14" customFormat="1" ht="11.25">
      <c r="B161" s="206"/>
      <c r="C161" s="207"/>
      <c r="D161" s="193" t="s">
        <v>142</v>
      </c>
      <c r="E161" s="208" t="s">
        <v>19</v>
      </c>
      <c r="F161" s="209" t="s">
        <v>145</v>
      </c>
      <c r="G161" s="207"/>
      <c r="H161" s="210">
        <v>58.545999999999999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142</v>
      </c>
      <c r="AU161" s="216" t="s">
        <v>85</v>
      </c>
      <c r="AV161" s="14" t="s">
        <v>137</v>
      </c>
      <c r="AW161" s="14" t="s">
        <v>36</v>
      </c>
      <c r="AX161" s="14" t="s">
        <v>83</v>
      </c>
      <c r="AY161" s="216" t="s">
        <v>130</v>
      </c>
    </row>
    <row r="162" spans="1:65" s="2" customFormat="1" ht="44.25" customHeight="1">
      <c r="A162" s="36"/>
      <c r="B162" s="37"/>
      <c r="C162" s="175" t="s">
        <v>254</v>
      </c>
      <c r="D162" s="175" t="s">
        <v>132</v>
      </c>
      <c r="E162" s="176" t="s">
        <v>1048</v>
      </c>
      <c r="F162" s="177" t="s">
        <v>1049</v>
      </c>
      <c r="G162" s="178" t="s">
        <v>347</v>
      </c>
      <c r="H162" s="179">
        <v>2</v>
      </c>
      <c r="I162" s="180"/>
      <c r="J162" s="181">
        <f>ROUND(I162*H162,2)</f>
        <v>0</v>
      </c>
      <c r="K162" s="177" t="s">
        <v>965</v>
      </c>
      <c r="L162" s="41"/>
      <c r="M162" s="182" t="s">
        <v>19</v>
      </c>
      <c r="N162" s="183" t="s">
        <v>46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137</v>
      </c>
      <c r="AT162" s="186" t="s">
        <v>132</v>
      </c>
      <c r="AU162" s="186" t="s">
        <v>85</v>
      </c>
      <c r="AY162" s="19" t="s">
        <v>130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83</v>
      </c>
      <c r="BK162" s="187">
        <f>ROUND(I162*H162,2)</f>
        <v>0</v>
      </c>
      <c r="BL162" s="19" t="s">
        <v>137</v>
      </c>
      <c r="BM162" s="186" t="s">
        <v>285</v>
      </c>
    </row>
    <row r="163" spans="1:65" s="15" customFormat="1" ht="11.25">
      <c r="B163" s="217"/>
      <c r="C163" s="218"/>
      <c r="D163" s="193" t="s">
        <v>142</v>
      </c>
      <c r="E163" s="219" t="s">
        <v>19</v>
      </c>
      <c r="F163" s="220" t="s">
        <v>1050</v>
      </c>
      <c r="G163" s="218"/>
      <c r="H163" s="219" t="s">
        <v>19</v>
      </c>
      <c r="I163" s="221"/>
      <c r="J163" s="218"/>
      <c r="K163" s="218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142</v>
      </c>
      <c r="AU163" s="226" t="s">
        <v>85</v>
      </c>
      <c r="AV163" s="15" t="s">
        <v>83</v>
      </c>
      <c r="AW163" s="15" t="s">
        <v>36</v>
      </c>
      <c r="AX163" s="15" t="s">
        <v>75</v>
      </c>
      <c r="AY163" s="226" t="s">
        <v>130</v>
      </c>
    </row>
    <row r="164" spans="1:65" s="13" customFormat="1" ht="11.25">
      <c r="B164" s="195"/>
      <c r="C164" s="196"/>
      <c r="D164" s="193" t="s">
        <v>142</v>
      </c>
      <c r="E164" s="197" t="s">
        <v>19</v>
      </c>
      <c r="F164" s="198" t="s">
        <v>83</v>
      </c>
      <c r="G164" s="196"/>
      <c r="H164" s="199">
        <v>1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142</v>
      </c>
      <c r="AU164" s="205" t="s">
        <v>85</v>
      </c>
      <c r="AV164" s="13" t="s">
        <v>85</v>
      </c>
      <c r="AW164" s="13" t="s">
        <v>36</v>
      </c>
      <c r="AX164" s="13" t="s">
        <v>75</v>
      </c>
      <c r="AY164" s="205" t="s">
        <v>130</v>
      </c>
    </row>
    <row r="165" spans="1:65" s="15" customFormat="1" ht="11.25">
      <c r="B165" s="217"/>
      <c r="C165" s="218"/>
      <c r="D165" s="193" t="s">
        <v>142</v>
      </c>
      <c r="E165" s="219" t="s">
        <v>19</v>
      </c>
      <c r="F165" s="220" t="s">
        <v>1051</v>
      </c>
      <c r="G165" s="218"/>
      <c r="H165" s="219" t="s">
        <v>19</v>
      </c>
      <c r="I165" s="221"/>
      <c r="J165" s="218"/>
      <c r="K165" s="218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142</v>
      </c>
      <c r="AU165" s="226" t="s">
        <v>85</v>
      </c>
      <c r="AV165" s="15" t="s">
        <v>83</v>
      </c>
      <c r="AW165" s="15" t="s">
        <v>36</v>
      </c>
      <c r="AX165" s="15" t="s">
        <v>75</v>
      </c>
      <c r="AY165" s="226" t="s">
        <v>130</v>
      </c>
    </row>
    <row r="166" spans="1:65" s="13" customFormat="1" ht="11.25">
      <c r="B166" s="195"/>
      <c r="C166" s="196"/>
      <c r="D166" s="193" t="s">
        <v>142</v>
      </c>
      <c r="E166" s="197" t="s">
        <v>19</v>
      </c>
      <c r="F166" s="198" t="s">
        <v>83</v>
      </c>
      <c r="G166" s="196"/>
      <c r="H166" s="199">
        <v>1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142</v>
      </c>
      <c r="AU166" s="205" t="s">
        <v>85</v>
      </c>
      <c r="AV166" s="13" t="s">
        <v>85</v>
      </c>
      <c r="AW166" s="13" t="s">
        <v>36</v>
      </c>
      <c r="AX166" s="13" t="s">
        <v>75</v>
      </c>
      <c r="AY166" s="205" t="s">
        <v>130</v>
      </c>
    </row>
    <row r="167" spans="1:65" s="14" customFormat="1" ht="11.25">
      <c r="B167" s="206"/>
      <c r="C167" s="207"/>
      <c r="D167" s="193" t="s">
        <v>142</v>
      </c>
      <c r="E167" s="208" t="s">
        <v>19</v>
      </c>
      <c r="F167" s="209" t="s">
        <v>145</v>
      </c>
      <c r="G167" s="207"/>
      <c r="H167" s="210">
        <v>2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142</v>
      </c>
      <c r="AU167" s="216" t="s">
        <v>85</v>
      </c>
      <c r="AV167" s="14" t="s">
        <v>137</v>
      </c>
      <c r="AW167" s="14" t="s">
        <v>36</v>
      </c>
      <c r="AX167" s="14" t="s">
        <v>83</v>
      </c>
      <c r="AY167" s="216" t="s">
        <v>130</v>
      </c>
    </row>
    <row r="168" spans="1:65" s="12" customFormat="1" ht="25.9" customHeight="1">
      <c r="B168" s="159"/>
      <c r="C168" s="160"/>
      <c r="D168" s="161" t="s">
        <v>74</v>
      </c>
      <c r="E168" s="162" t="s">
        <v>1052</v>
      </c>
      <c r="F168" s="162" t="s">
        <v>1053</v>
      </c>
      <c r="G168" s="160"/>
      <c r="H168" s="160"/>
      <c r="I168" s="163"/>
      <c r="J168" s="164">
        <f>BK168</f>
        <v>0</v>
      </c>
      <c r="K168" s="160"/>
      <c r="L168" s="165"/>
      <c r="M168" s="166"/>
      <c r="N168" s="167"/>
      <c r="O168" s="167"/>
      <c r="P168" s="168">
        <f>SUM(P169:P200)</f>
        <v>0</v>
      </c>
      <c r="Q168" s="167"/>
      <c r="R168" s="168">
        <f>SUM(R169:R200)</f>
        <v>0</v>
      </c>
      <c r="S168" s="167"/>
      <c r="T168" s="169">
        <f>SUM(T169:T200)</f>
        <v>0</v>
      </c>
      <c r="AR168" s="170" t="s">
        <v>137</v>
      </c>
      <c r="AT168" s="171" t="s">
        <v>74</v>
      </c>
      <c r="AU168" s="171" t="s">
        <v>75</v>
      </c>
      <c r="AY168" s="170" t="s">
        <v>130</v>
      </c>
      <c r="BK168" s="172">
        <f>SUM(BK169:BK200)</f>
        <v>0</v>
      </c>
    </row>
    <row r="169" spans="1:65" s="2" customFormat="1" ht="78" customHeight="1">
      <c r="A169" s="36"/>
      <c r="B169" s="37"/>
      <c r="C169" s="175" t="s">
        <v>222</v>
      </c>
      <c r="D169" s="175" t="s">
        <v>132</v>
      </c>
      <c r="E169" s="176" t="s">
        <v>1054</v>
      </c>
      <c r="F169" s="177" t="s">
        <v>1055</v>
      </c>
      <c r="G169" s="178" t="s">
        <v>214</v>
      </c>
      <c r="H169" s="179">
        <v>2.94</v>
      </c>
      <c r="I169" s="180"/>
      <c r="J169" s="181">
        <f>ROUND(I169*H169,2)</f>
        <v>0</v>
      </c>
      <c r="K169" s="177" t="s">
        <v>965</v>
      </c>
      <c r="L169" s="41"/>
      <c r="M169" s="182" t="s">
        <v>19</v>
      </c>
      <c r="N169" s="183" t="s">
        <v>46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751</v>
      </c>
      <c r="AT169" s="186" t="s">
        <v>132</v>
      </c>
      <c r="AU169" s="186" t="s">
        <v>83</v>
      </c>
      <c r="AY169" s="19" t="s">
        <v>130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83</v>
      </c>
      <c r="BK169" s="187">
        <f>ROUND(I169*H169,2)</f>
        <v>0</v>
      </c>
      <c r="BL169" s="19" t="s">
        <v>751</v>
      </c>
      <c r="BM169" s="186" t="s">
        <v>1056</v>
      </c>
    </row>
    <row r="170" spans="1:65" s="2" customFormat="1" ht="19.5">
      <c r="A170" s="36"/>
      <c r="B170" s="37"/>
      <c r="C170" s="38"/>
      <c r="D170" s="193" t="s">
        <v>140</v>
      </c>
      <c r="E170" s="38"/>
      <c r="F170" s="194" t="s">
        <v>1057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140</v>
      </c>
      <c r="AU170" s="19" t="s">
        <v>83</v>
      </c>
    </row>
    <row r="171" spans="1:65" s="15" customFormat="1" ht="11.25">
      <c r="B171" s="217"/>
      <c r="C171" s="218"/>
      <c r="D171" s="193" t="s">
        <v>142</v>
      </c>
      <c r="E171" s="219" t="s">
        <v>19</v>
      </c>
      <c r="F171" s="220" t="s">
        <v>1058</v>
      </c>
      <c r="G171" s="218"/>
      <c r="H171" s="219" t="s">
        <v>19</v>
      </c>
      <c r="I171" s="221"/>
      <c r="J171" s="218"/>
      <c r="K171" s="218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142</v>
      </c>
      <c r="AU171" s="226" t="s">
        <v>83</v>
      </c>
      <c r="AV171" s="15" t="s">
        <v>83</v>
      </c>
      <c r="AW171" s="15" t="s">
        <v>36</v>
      </c>
      <c r="AX171" s="15" t="s">
        <v>75</v>
      </c>
      <c r="AY171" s="226" t="s">
        <v>130</v>
      </c>
    </row>
    <row r="172" spans="1:65" s="13" customFormat="1" ht="11.25">
      <c r="B172" s="195"/>
      <c r="C172" s="196"/>
      <c r="D172" s="193" t="s">
        <v>142</v>
      </c>
      <c r="E172" s="197" t="s">
        <v>19</v>
      </c>
      <c r="F172" s="198" t="s">
        <v>1059</v>
      </c>
      <c r="G172" s="196"/>
      <c r="H172" s="199">
        <v>2.94</v>
      </c>
      <c r="I172" s="200"/>
      <c r="J172" s="196"/>
      <c r="K172" s="196"/>
      <c r="L172" s="201"/>
      <c r="M172" s="202"/>
      <c r="N172" s="203"/>
      <c r="O172" s="203"/>
      <c r="P172" s="203"/>
      <c r="Q172" s="203"/>
      <c r="R172" s="203"/>
      <c r="S172" s="203"/>
      <c r="T172" s="204"/>
      <c r="AT172" s="205" t="s">
        <v>142</v>
      </c>
      <c r="AU172" s="205" t="s">
        <v>83</v>
      </c>
      <c r="AV172" s="13" t="s">
        <v>85</v>
      </c>
      <c r="AW172" s="13" t="s">
        <v>36</v>
      </c>
      <c r="AX172" s="13" t="s">
        <v>75</v>
      </c>
      <c r="AY172" s="205" t="s">
        <v>130</v>
      </c>
    </row>
    <row r="173" spans="1:65" s="14" customFormat="1" ht="11.25">
      <c r="B173" s="206"/>
      <c r="C173" s="207"/>
      <c r="D173" s="193" t="s">
        <v>142</v>
      </c>
      <c r="E173" s="208" t="s">
        <v>19</v>
      </c>
      <c r="F173" s="209" t="s">
        <v>145</v>
      </c>
      <c r="G173" s="207"/>
      <c r="H173" s="210">
        <v>2.94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142</v>
      </c>
      <c r="AU173" s="216" t="s">
        <v>83</v>
      </c>
      <c r="AV173" s="14" t="s">
        <v>137</v>
      </c>
      <c r="AW173" s="14" t="s">
        <v>36</v>
      </c>
      <c r="AX173" s="14" t="s">
        <v>83</v>
      </c>
      <c r="AY173" s="216" t="s">
        <v>130</v>
      </c>
    </row>
    <row r="174" spans="1:65" s="2" customFormat="1" ht="78" customHeight="1">
      <c r="A174" s="36"/>
      <c r="B174" s="37"/>
      <c r="C174" s="175" t="s">
        <v>7</v>
      </c>
      <c r="D174" s="175" t="s">
        <v>132</v>
      </c>
      <c r="E174" s="176" t="s">
        <v>1060</v>
      </c>
      <c r="F174" s="177" t="s">
        <v>1061</v>
      </c>
      <c r="G174" s="178" t="s">
        <v>214</v>
      </c>
      <c r="H174" s="179">
        <v>3.5</v>
      </c>
      <c r="I174" s="180"/>
      <c r="J174" s="181">
        <f>ROUND(I174*H174,2)</f>
        <v>0</v>
      </c>
      <c r="K174" s="177" t="s">
        <v>965</v>
      </c>
      <c r="L174" s="41"/>
      <c r="M174" s="182" t="s">
        <v>19</v>
      </c>
      <c r="N174" s="183" t="s">
        <v>46</v>
      </c>
      <c r="O174" s="66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751</v>
      </c>
      <c r="AT174" s="186" t="s">
        <v>132</v>
      </c>
      <c r="AU174" s="186" t="s">
        <v>83</v>
      </c>
      <c r="AY174" s="19" t="s">
        <v>130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83</v>
      </c>
      <c r="BK174" s="187">
        <f>ROUND(I174*H174,2)</f>
        <v>0</v>
      </c>
      <c r="BL174" s="19" t="s">
        <v>751</v>
      </c>
      <c r="BM174" s="186" t="s">
        <v>1062</v>
      </c>
    </row>
    <row r="175" spans="1:65" s="2" customFormat="1" ht="19.5">
      <c r="A175" s="36"/>
      <c r="B175" s="37"/>
      <c r="C175" s="38"/>
      <c r="D175" s="193" t="s">
        <v>140</v>
      </c>
      <c r="E175" s="38"/>
      <c r="F175" s="194" t="s">
        <v>1057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140</v>
      </c>
      <c r="AU175" s="19" t="s">
        <v>83</v>
      </c>
    </row>
    <row r="176" spans="1:65" s="15" customFormat="1" ht="11.25">
      <c r="B176" s="217"/>
      <c r="C176" s="218"/>
      <c r="D176" s="193" t="s">
        <v>142</v>
      </c>
      <c r="E176" s="219" t="s">
        <v>19</v>
      </c>
      <c r="F176" s="220" t="s">
        <v>1063</v>
      </c>
      <c r="G176" s="218"/>
      <c r="H176" s="219" t="s">
        <v>19</v>
      </c>
      <c r="I176" s="221"/>
      <c r="J176" s="218"/>
      <c r="K176" s="218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142</v>
      </c>
      <c r="AU176" s="226" t="s">
        <v>83</v>
      </c>
      <c r="AV176" s="15" t="s">
        <v>83</v>
      </c>
      <c r="AW176" s="15" t="s">
        <v>36</v>
      </c>
      <c r="AX176" s="15" t="s">
        <v>75</v>
      </c>
      <c r="AY176" s="226" t="s">
        <v>130</v>
      </c>
    </row>
    <row r="177" spans="1:65" s="13" customFormat="1" ht="11.25">
      <c r="B177" s="195"/>
      <c r="C177" s="196"/>
      <c r="D177" s="193" t="s">
        <v>142</v>
      </c>
      <c r="E177" s="197" t="s">
        <v>19</v>
      </c>
      <c r="F177" s="198" t="s">
        <v>1064</v>
      </c>
      <c r="G177" s="196"/>
      <c r="H177" s="199">
        <v>3.5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142</v>
      </c>
      <c r="AU177" s="205" t="s">
        <v>83</v>
      </c>
      <c r="AV177" s="13" t="s">
        <v>85</v>
      </c>
      <c r="AW177" s="13" t="s">
        <v>36</v>
      </c>
      <c r="AX177" s="13" t="s">
        <v>75</v>
      </c>
      <c r="AY177" s="205" t="s">
        <v>130</v>
      </c>
    </row>
    <row r="178" spans="1:65" s="14" customFormat="1" ht="11.25">
      <c r="B178" s="206"/>
      <c r="C178" s="207"/>
      <c r="D178" s="193" t="s">
        <v>142</v>
      </c>
      <c r="E178" s="208" t="s">
        <v>19</v>
      </c>
      <c r="F178" s="209" t="s">
        <v>145</v>
      </c>
      <c r="G178" s="207"/>
      <c r="H178" s="210">
        <v>3.5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142</v>
      </c>
      <c r="AU178" s="216" t="s">
        <v>83</v>
      </c>
      <c r="AV178" s="14" t="s">
        <v>137</v>
      </c>
      <c r="AW178" s="14" t="s">
        <v>36</v>
      </c>
      <c r="AX178" s="14" t="s">
        <v>83</v>
      </c>
      <c r="AY178" s="216" t="s">
        <v>130</v>
      </c>
    </row>
    <row r="179" spans="1:65" s="2" customFormat="1" ht="44.25" customHeight="1">
      <c r="A179" s="36"/>
      <c r="B179" s="37"/>
      <c r="C179" s="175" t="s">
        <v>228</v>
      </c>
      <c r="D179" s="175" t="s">
        <v>132</v>
      </c>
      <c r="E179" s="176" t="s">
        <v>1065</v>
      </c>
      <c r="F179" s="177" t="s">
        <v>1066</v>
      </c>
      <c r="G179" s="178" t="s">
        <v>214</v>
      </c>
      <c r="H179" s="179">
        <v>58.545999999999999</v>
      </c>
      <c r="I179" s="180"/>
      <c r="J179" s="181">
        <f>ROUND(I179*H179,2)</f>
        <v>0</v>
      </c>
      <c r="K179" s="177" t="s">
        <v>965</v>
      </c>
      <c r="L179" s="41"/>
      <c r="M179" s="182" t="s">
        <v>19</v>
      </c>
      <c r="N179" s="183" t="s">
        <v>46</v>
      </c>
      <c r="O179" s="66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751</v>
      </c>
      <c r="AT179" s="186" t="s">
        <v>132</v>
      </c>
      <c r="AU179" s="186" t="s">
        <v>83</v>
      </c>
      <c r="AY179" s="19" t="s">
        <v>130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83</v>
      </c>
      <c r="BK179" s="187">
        <f>ROUND(I179*H179,2)</f>
        <v>0</v>
      </c>
      <c r="BL179" s="19" t="s">
        <v>751</v>
      </c>
      <c r="BM179" s="186" t="s">
        <v>1067</v>
      </c>
    </row>
    <row r="180" spans="1:65" s="15" customFormat="1" ht="11.25">
      <c r="B180" s="217"/>
      <c r="C180" s="218"/>
      <c r="D180" s="193" t="s">
        <v>142</v>
      </c>
      <c r="E180" s="219" t="s">
        <v>19</v>
      </c>
      <c r="F180" s="220" t="s">
        <v>1068</v>
      </c>
      <c r="G180" s="218"/>
      <c r="H180" s="219" t="s">
        <v>19</v>
      </c>
      <c r="I180" s="221"/>
      <c r="J180" s="218"/>
      <c r="K180" s="218"/>
      <c r="L180" s="222"/>
      <c r="M180" s="223"/>
      <c r="N180" s="224"/>
      <c r="O180" s="224"/>
      <c r="P180" s="224"/>
      <c r="Q180" s="224"/>
      <c r="R180" s="224"/>
      <c r="S180" s="224"/>
      <c r="T180" s="225"/>
      <c r="AT180" s="226" t="s">
        <v>142</v>
      </c>
      <c r="AU180" s="226" t="s">
        <v>83</v>
      </c>
      <c r="AV180" s="15" t="s">
        <v>83</v>
      </c>
      <c r="AW180" s="15" t="s">
        <v>36</v>
      </c>
      <c r="AX180" s="15" t="s">
        <v>75</v>
      </c>
      <c r="AY180" s="226" t="s">
        <v>130</v>
      </c>
    </row>
    <row r="181" spans="1:65" s="13" customFormat="1" ht="11.25">
      <c r="B181" s="195"/>
      <c r="C181" s="196"/>
      <c r="D181" s="193" t="s">
        <v>142</v>
      </c>
      <c r="E181" s="197" t="s">
        <v>19</v>
      </c>
      <c r="F181" s="198" t="s">
        <v>1047</v>
      </c>
      <c r="G181" s="196"/>
      <c r="H181" s="199">
        <v>58.545999999999999</v>
      </c>
      <c r="I181" s="200"/>
      <c r="J181" s="196"/>
      <c r="K181" s="196"/>
      <c r="L181" s="201"/>
      <c r="M181" s="202"/>
      <c r="N181" s="203"/>
      <c r="O181" s="203"/>
      <c r="P181" s="203"/>
      <c r="Q181" s="203"/>
      <c r="R181" s="203"/>
      <c r="S181" s="203"/>
      <c r="T181" s="204"/>
      <c r="AT181" s="205" t="s">
        <v>142</v>
      </c>
      <c r="AU181" s="205" t="s">
        <v>83</v>
      </c>
      <c r="AV181" s="13" t="s">
        <v>85</v>
      </c>
      <c r="AW181" s="13" t="s">
        <v>36</v>
      </c>
      <c r="AX181" s="13" t="s">
        <v>75</v>
      </c>
      <c r="AY181" s="205" t="s">
        <v>130</v>
      </c>
    </row>
    <row r="182" spans="1:65" s="14" customFormat="1" ht="11.25">
      <c r="B182" s="206"/>
      <c r="C182" s="207"/>
      <c r="D182" s="193" t="s">
        <v>142</v>
      </c>
      <c r="E182" s="208" t="s">
        <v>19</v>
      </c>
      <c r="F182" s="209" t="s">
        <v>145</v>
      </c>
      <c r="G182" s="207"/>
      <c r="H182" s="210">
        <v>58.545999999999999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142</v>
      </c>
      <c r="AU182" s="216" t="s">
        <v>83</v>
      </c>
      <c r="AV182" s="14" t="s">
        <v>137</v>
      </c>
      <c r="AW182" s="14" t="s">
        <v>36</v>
      </c>
      <c r="AX182" s="14" t="s">
        <v>83</v>
      </c>
      <c r="AY182" s="216" t="s">
        <v>130</v>
      </c>
    </row>
    <row r="183" spans="1:65" s="2" customFormat="1" ht="44.25" customHeight="1">
      <c r="A183" s="36"/>
      <c r="B183" s="37"/>
      <c r="C183" s="175" t="s">
        <v>282</v>
      </c>
      <c r="D183" s="175" t="s">
        <v>132</v>
      </c>
      <c r="E183" s="176" t="s">
        <v>1069</v>
      </c>
      <c r="F183" s="177" t="s">
        <v>1070</v>
      </c>
      <c r="G183" s="178" t="s">
        <v>214</v>
      </c>
      <c r="H183" s="179">
        <v>2.94</v>
      </c>
      <c r="I183" s="180"/>
      <c r="J183" s="181">
        <f>ROUND(I183*H183,2)</f>
        <v>0</v>
      </c>
      <c r="K183" s="177" t="s">
        <v>965</v>
      </c>
      <c r="L183" s="41"/>
      <c r="M183" s="182" t="s">
        <v>19</v>
      </c>
      <c r="N183" s="183" t="s">
        <v>46</v>
      </c>
      <c r="O183" s="66"/>
      <c r="P183" s="184">
        <f>O183*H183</f>
        <v>0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751</v>
      </c>
      <c r="AT183" s="186" t="s">
        <v>132</v>
      </c>
      <c r="AU183" s="186" t="s">
        <v>83</v>
      </c>
      <c r="AY183" s="19" t="s">
        <v>130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83</v>
      </c>
      <c r="BK183" s="187">
        <f>ROUND(I183*H183,2)</f>
        <v>0</v>
      </c>
      <c r="BL183" s="19" t="s">
        <v>751</v>
      </c>
      <c r="BM183" s="186" t="s">
        <v>1071</v>
      </c>
    </row>
    <row r="184" spans="1:65" s="15" customFormat="1" ht="11.25">
      <c r="B184" s="217"/>
      <c r="C184" s="218"/>
      <c r="D184" s="193" t="s">
        <v>142</v>
      </c>
      <c r="E184" s="219" t="s">
        <v>19</v>
      </c>
      <c r="F184" s="220" t="s">
        <v>1058</v>
      </c>
      <c r="G184" s="218"/>
      <c r="H184" s="219" t="s">
        <v>19</v>
      </c>
      <c r="I184" s="221"/>
      <c r="J184" s="218"/>
      <c r="K184" s="218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142</v>
      </c>
      <c r="AU184" s="226" t="s">
        <v>83</v>
      </c>
      <c r="AV184" s="15" t="s">
        <v>83</v>
      </c>
      <c r="AW184" s="15" t="s">
        <v>36</v>
      </c>
      <c r="AX184" s="15" t="s">
        <v>75</v>
      </c>
      <c r="AY184" s="226" t="s">
        <v>130</v>
      </c>
    </row>
    <row r="185" spans="1:65" s="13" customFormat="1" ht="11.25">
      <c r="B185" s="195"/>
      <c r="C185" s="196"/>
      <c r="D185" s="193" t="s">
        <v>142</v>
      </c>
      <c r="E185" s="197" t="s">
        <v>19</v>
      </c>
      <c r="F185" s="198" t="s">
        <v>1059</v>
      </c>
      <c r="G185" s="196"/>
      <c r="H185" s="199">
        <v>2.94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142</v>
      </c>
      <c r="AU185" s="205" t="s">
        <v>83</v>
      </c>
      <c r="AV185" s="13" t="s">
        <v>85</v>
      </c>
      <c r="AW185" s="13" t="s">
        <v>36</v>
      </c>
      <c r="AX185" s="13" t="s">
        <v>75</v>
      </c>
      <c r="AY185" s="205" t="s">
        <v>130</v>
      </c>
    </row>
    <row r="186" spans="1:65" s="14" customFormat="1" ht="11.25">
      <c r="B186" s="206"/>
      <c r="C186" s="207"/>
      <c r="D186" s="193" t="s">
        <v>142</v>
      </c>
      <c r="E186" s="208" t="s">
        <v>19</v>
      </c>
      <c r="F186" s="209" t="s">
        <v>145</v>
      </c>
      <c r="G186" s="207"/>
      <c r="H186" s="210">
        <v>2.94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142</v>
      </c>
      <c r="AU186" s="216" t="s">
        <v>83</v>
      </c>
      <c r="AV186" s="14" t="s">
        <v>137</v>
      </c>
      <c r="AW186" s="14" t="s">
        <v>36</v>
      </c>
      <c r="AX186" s="14" t="s">
        <v>83</v>
      </c>
      <c r="AY186" s="216" t="s">
        <v>130</v>
      </c>
    </row>
    <row r="187" spans="1:65" s="2" customFormat="1" ht="49.15" customHeight="1">
      <c r="A187" s="36"/>
      <c r="B187" s="37"/>
      <c r="C187" s="175" t="s">
        <v>232</v>
      </c>
      <c r="D187" s="175" t="s">
        <v>132</v>
      </c>
      <c r="E187" s="176" t="s">
        <v>1072</v>
      </c>
      <c r="F187" s="177" t="s">
        <v>1073</v>
      </c>
      <c r="G187" s="178" t="s">
        <v>214</v>
      </c>
      <c r="H187" s="179">
        <v>58.545999999999999</v>
      </c>
      <c r="I187" s="180"/>
      <c r="J187" s="181">
        <f>ROUND(I187*H187,2)</f>
        <v>0</v>
      </c>
      <c r="K187" s="177" t="s">
        <v>965</v>
      </c>
      <c r="L187" s="41"/>
      <c r="M187" s="182" t="s">
        <v>19</v>
      </c>
      <c r="N187" s="183" t="s">
        <v>46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751</v>
      </c>
      <c r="AT187" s="186" t="s">
        <v>132</v>
      </c>
      <c r="AU187" s="186" t="s">
        <v>83</v>
      </c>
      <c r="AY187" s="19" t="s">
        <v>130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83</v>
      </c>
      <c r="BK187" s="187">
        <f>ROUND(I187*H187,2)</f>
        <v>0</v>
      </c>
      <c r="BL187" s="19" t="s">
        <v>751</v>
      </c>
      <c r="BM187" s="186" t="s">
        <v>1074</v>
      </c>
    </row>
    <row r="188" spans="1:65" s="15" customFormat="1" ht="11.25">
      <c r="B188" s="217"/>
      <c r="C188" s="218"/>
      <c r="D188" s="193" t="s">
        <v>142</v>
      </c>
      <c r="E188" s="219" t="s">
        <v>19</v>
      </c>
      <c r="F188" s="220" t="s">
        <v>1068</v>
      </c>
      <c r="G188" s="218"/>
      <c r="H188" s="219" t="s">
        <v>19</v>
      </c>
      <c r="I188" s="221"/>
      <c r="J188" s="218"/>
      <c r="K188" s="218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142</v>
      </c>
      <c r="AU188" s="226" t="s">
        <v>83</v>
      </c>
      <c r="AV188" s="15" t="s">
        <v>83</v>
      </c>
      <c r="AW188" s="15" t="s">
        <v>36</v>
      </c>
      <c r="AX188" s="15" t="s">
        <v>75</v>
      </c>
      <c r="AY188" s="226" t="s">
        <v>130</v>
      </c>
    </row>
    <row r="189" spans="1:65" s="13" customFormat="1" ht="11.25">
      <c r="B189" s="195"/>
      <c r="C189" s="196"/>
      <c r="D189" s="193" t="s">
        <v>142</v>
      </c>
      <c r="E189" s="197" t="s">
        <v>19</v>
      </c>
      <c r="F189" s="198" t="s">
        <v>1047</v>
      </c>
      <c r="G189" s="196"/>
      <c r="H189" s="199">
        <v>58.545999999999999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142</v>
      </c>
      <c r="AU189" s="205" t="s">
        <v>83</v>
      </c>
      <c r="AV189" s="13" t="s">
        <v>85</v>
      </c>
      <c r="AW189" s="13" t="s">
        <v>36</v>
      </c>
      <c r="AX189" s="13" t="s">
        <v>75</v>
      </c>
      <c r="AY189" s="205" t="s">
        <v>130</v>
      </c>
    </row>
    <row r="190" spans="1:65" s="14" customFormat="1" ht="11.25">
      <c r="B190" s="206"/>
      <c r="C190" s="207"/>
      <c r="D190" s="193" t="s">
        <v>142</v>
      </c>
      <c r="E190" s="208" t="s">
        <v>19</v>
      </c>
      <c r="F190" s="209" t="s">
        <v>145</v>
      </c>
      <c r="G190" s="207"/>
      <c r="H190" s="210">
        <v>58.545999999999999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142</v>
      </c>
      <c r="AU190" s="216" t="s">
        <v>83</v>
      </c>
      <c r="AV190" s="14" t="s">
        <v>137</v>
      </c>
      <c r="AW190" s="14" t="s">
        <v>36</v>
      </c>
      <c r="AX190" s="14" t="s">
        <v>83</v>
      </c>
      <c r="AY190" s="216" t="s">
        <v>130</v>
      </c>
    </row>
    <row r="191" spans="1:65" s="2" customFormat="1" ht="49.15" customHeight="1">
      <c r="A191" s="36"/>
      <c r="B191" s="37"/>
      <c r="C191" s="175" t="s">
        <v>292</v>
      </c>
      <c r="D191" s="175" t="s">
        <v>132</v>
      </c>
      <c r="E191" s="176" t="s">
        <v>1075</v>
      </c>
      <c r="F191" s="177" t="s">
        <v>750</v>
      </c>
      <c r="G191" s="178" t="s">
        <v>214</v>
      </c>
      <c r="H191" s="179">
        <v>2.2400000000000002</v>
      </c>
      <c r="I191" s="180"/>
      <c r="J191" s="181">
        <f>ROUND(I191*H191,2)</f>
        <v>0</v>
      </c>
      <c r="K191" s="177" t="s">
        <v>965</v>
      </c>
      <c r="L191" s="41"/>
      <c r="M191" s="182" t="s">
        <v>19</v>
      </c>
      <c r="N191" s="183" t="s">
        <v>46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751</v>
      </c>
      <c r="AT191" s="186" t="s">
        <v>132</v>
      </c>
      <c r="AU191" s="186" t="s">
        <v>83</v>
      </c>
      <c r="AY191" s="19" t="s">
        <v>130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83</v>
      </c>
      <c r="BK191" s="187">
        <f>ROUND(I191*H191,2)</f>
        <v>0</v>
      </c>
      <c r="BL191" s="19" t="s">
        <v>751</v>
      </c>
      <c r="BM191" s="186" t="s">
        <v>1076</v>
      </c>
    </row>
    <row r="192" spans="1:65" s="15" customFormat="1" ht="11.25">
      <c r="B192" s="217"/>
      <c r="C192" s="218"/>
      <c r="D192" s="193" t="s">
        <v>142</v>
      </c>
      <c r="E192" s="219" t="s">
        <v>19</v>
      </c>
      <c r="F192" s="220" t="s">
        <v>1077</v>
      </c>
      <c r="G192" s="218"/>
      <c r="H192" s="219" t="s">
        <v>19</v>
      </c>
      <c r="I192" s="221"/>
      <c r="J192" s="218"/>
      <c r="K192" s="218"/>
      <c r="L192" s="222"/>
      <c r="M192" s="223"/>
      <c r="N192" s="224"/>
      <c r="O192" s="224"/>
      <c r="P192" s="224"/>
      <c r="Q192" s="224"/>
      <c r="R192" s="224"/>
      <c r="S192" s="224"/>
      <c r="T192" s="225"/>
      <c r="AT192" s="226" t="s">
        <v>142</v>
      </c>
      <c r="AU192" s="226" t="s">
        <v>83</v>
      </c>
      <c r="AV192" s="15" t="s">
        <v>83</v>
      </c>
      <c r="AW192" s="15" t="s">
        <v>36</v>
      </c>
      <c r="AX192" s="15" t="s">
        <v>75</v>
      </c>
      <c r="AY192" s="226" t="s">
        <v>130</v>
      </c>
    </row>
    <row r="193" spans="1:65" s="13" customFormat="1" ht="11.25">
      <c r="B193" s="195"/>
      <c r="C193" s="196"/>
      <c r="D193" s="193" t="s">
        <v>142</v>
      </c>
      <c r="E193" s="197" t="s">
        <v>19</v>
      </c>
      <c r="F193" s="198" t="s">
        <v>1078</v>
      </c>
      <c r="G193" s="196"/>
      <c r="H193" s="199">
        <v>2.2400000000000002</v>
      </c>
      <c r="I193" s="200"/>
      <c r="J193" s="196"/>
      <c r="K193" s="196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142</v>
      </c>
      <c r="AU193" s="205" t="s">
        <v>83</v>
      </c>
      <c r="AV193" s="13" t="s">
        <v>85</v>
      </c>
      <c r="AW193" s="13" t="s">
        <v>36</v>
      </c>
      <c r="AX193" s="13" t="s">
        <v>75</v>
      </c>
      <c r="AY193" s="205" t="s">
        <v>130</v>
      </c>
    </row>
    <row r="194" spans="1:65" s="14" customFormat="1" ht="11.25">
      <c r="B194" s="206"/>
      <c r="C194" s="207"/>
      <c r="D194" s="193" t="s">
        <v>142</v>
      </c>
      <c r="E194" s="208" t="s">
        <v>19</v>
      </c>
      <c r="F194" s="209" t="s">
        <v>145</v>
      </c>
      <c r="G194" s="207"/>
      <c r="H194" s="210">
        <v>2.2400000000000002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142</v>
      </c>
      <c r="AU194" s="216" t="s">
        <v>83</v>
      </c>
      <c r="AV194" s="14" t="s">
        <v>137</v>
      </c>
      <c r="AW194" s="14" t="s">
        <v>36</v>
      </c>
      <c r="AX194" s="14" t="s">
        <v>83</v>
      </c>
      <c r="AY194" s="216" t="s">
        <v>130</v>
      </c>
    </row>
    <row r="195" spans="1:65" s="2" customFormat="1" ht="49.15" customHeight="1">
      <c r="A195" s="36"/>
      <c r="B195" s="37"/>
      <c r="C195" s="175" t="s">
        <v>239</v>
      </c>
      <c r="D195" s="175" t="s">
        <v>132</v>
      </c>
      <c r="E195" s="176" t="s">
        <v>1079</v>
      </c>
      <c r="F195" s="177" t="s">
        <v>1080</v>
      </c>
      <c r="G195" s="178" t="s">
        <v>214</v>
      </c>
      <c r="H195" s="179">
        <v>1.4999999999999999E-2</v>
      </c>
      <c r="I195" s="180"/>
      <c r="J195" s="181">
        <f>ROUND(I195*H195,2)</f>
        <v>0</v>
      </c>
      <c r="K195" s="177" t="s">
        <v>965</v>
      </c>
      <c r="L195" s="41"/>
      <c r="M195" s="182" t="s">
        <v>19</v>
      </c>
      <c r="N195" s="183" t="s">
        <v>46</v>
      </c>
      <c r="O195" s="66"/>
      <c r="P195" s="184">
        <f>O195*H195</f>
        <v>0</v>
      </c>
      <c r="Q195" s="184">
        <v>0</v>
      </c>
      <c r="R195" s="184">
        <f>Q195*H195</f>
        <v>0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751</v>
      </c>
      <c r="AT195" s="186" t="s">
        <v>132</v>
      </c>
      <c r="AU195" s="186" t="s">
        <v>83</v>
      </c>
      <c r="AY195" s="19" t="s">
        <v>130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83</v>
      </c>
      <c r="BK195" s="187">
        <f>ROUND(I195*H195,2)</f>
        <v>0</v>
      </c>
      <c r="BL195" s="19" t="s">
        <v>751</v>
      </c>
      <c r="BM195" s="186" t="s">
        <v>1081</v>
      </c>
    </row>
    <row r="196" spans="1:65" s="15" customFormat="1" ht="11.25">
      <c r="B196" s="217"/>
      <c r="C196" s="218"/>
      <c r="D196" s="193" t="s">
        <v>142</v>
      </c>
      <c r="E196" s="219" t="s">
        <v>19</v>
      </c>
      <c r="F196" s="220" t="s">
        <v>1082</v>
      </c>
      <c r="G196" s="218"/>
      <c r="H196" s="219" t="s">
        <v>19</v>
      </c>
      <c r="I196" s="221"/>
      <c r="J196" s="218"/>
      <c r="K196" s="218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142</v>
      </c>
      <c r="AU196" s="226" t="s">
        <v>83</v>
      </c>
      <c r="AV196" s="15" t="s">
        <v>83</v>
      </c>
      <c r="AW196" s="15" t="s">
        <v>36</v>
      </c>
      <c r="AX196" s="15" t="s">
        <v>75</v>
      </c>
      <c r="AY196" s="226" t="s">
        <v>130</v>
      </c>
    </row>
    <row r="197" spans="1:65" s="13" customFormat="1" ht="11.25">
      <c r="B197" s="195"/>
      <c r="C197" s="196"/>
      <c r="D197" s="193" t="s">
        <v>142</v>
      </c>
      <c r="E197" s="197" t="s">
        <v>19</v>
      </c>
      <c r="F197" s="198" t="s">
        <v>1083</v>
      </c>
      <c r="G197" s="196"/>
      <c r="H197" s="199">
        <v>0.01</v>
      </c>
      <c r="I197" s="200"/>
      <c r="J197" s="196"/>
      <c r="K197" s="196"/>
      <c r="L197" s="201"/>
      <c r="M197" s="202"/>
      <c r="N197" s="203"/>
      <c r="O197" s="203"/>
      <c r="P197" s="203"/>
      <c r="Q197" s="203"/>
      <c r="R197" s="203"/>
      <c r="S197" s="203"/>
      <c r="T197" s="204"/>
      <c r="AT197" s="205" t="s">
        <v>142</v>
      </c>
      <c r="AU197" s="205" t="s">
        <v>83</v>
      </c>
      <c r="AV197" s="13" t="s">
        <v>85</v>
      </c>
      <c r="AW197" s="13" t="s">
        <v>36</v>
      </c>
      <c r="AX197" s="13" t="s">
        <v>75</v>
      </c>
      <c r="AY197" s="205" t="s">
        <v>130</v>
      </c>
    </row>
    <row r="198" spans="1:65" s="15" customFormat="1" ht="11.25">
      <c r="B198" s="217"/>
      <c r="C198" s="218"/>
      <c r="D198" s="193" t="s">
        <v>142</v>
      </c>
      <c r="E198" s="219" t="s">
        <v>19</v>
      </c>
      <c r="F198" s="220" t="s">
        <v>1084</v>
      </c>
      <c r="G198" s="218"/>
      <c r="H198" s="219" t="s">
        <v>19</v>
      </c>
      <c r="I198" s="221"/>
      <c r="J198" s="218"/>
      <c r="K198" s="218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142</v>
      </c>
      <c r="AU198" s="226" t="s">
        <v>83</v>
      </c>
      <c r="AV198" s="15" t="s">
        <v>83</v>
      </c>
      <c r="AW198" s="15" t="s">
        <v>36</v>
      </c>
      <c r="AX198" s="15" t="s">
        <v>75</v>
      </c>
      <c r="AY198" s="226" t="s">
        <v>130</v>
      </c>
    </row>
    <row r="199" spans="1:65" s="13" customFormat="1" ht="11.25">
      <c r="B199" s="195"/>
      <c r="C199" s="196"/>
      <c r="D199" s="193" t="s">
        <v>142</v>
      </c>
      <c r="E199" s="197" t="s">
        <v>19</v>
      </c>
      <c r="F199" s="198" t="s">
        <v>1085</v>
      </c>
      <c r="G199" s="196"/>
      <c r="H199" s="199">
        <v>5.0000000000000001E-3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142</v>
      </c>
      <c r="AU199" s="205" t="s">
        <v>83</v>
      </c>
      <c r="AV199" s="13" t="s">
        <v>85</v>
      </c>
      <c r="AW199" s="13" t="s">
        <v>36</v>
      </c>
      <c r="AX199" s="13" t="s">
        <v>75</v>
      </c>
      <c r="AY199" s="205" t="s">
        <v>130</v>
      </c>
    </row>
    <row r="200" spans="1:65" s="14" customFormat="1" ht="11.25">
      <c r="B200" s="206"/>
      <c r="C200" s="207"/>
      <c r="D200" s="193" t="s">
        <v>142</v>
      </c>
      <c r="E200" s="208" t="s">
        <v>19</v>
      </c>
      <c r="F200" s="209" t="s">
        <v>145</v>
      </c>
      <c r="G200" s="207"/>
      <c r="H200" s="210">
        <v>1.4999999999999999E-2</v>
      </c>
      <c r="I200" s="211"/>
      <c r="J200" s="207"/>
      <c r="K200" s="207"/>
      <c r="L200" s="212"/>
      <c r="M200" s="248"/>
      <c r="N200" s="249"/>
      <c r="O200" s="249"/>
      <c r="P200" s="249"/>
      <c r="Q200" s="249"/>
      <c r="R200" s="249"/>
      <c r="S200" s="249"/>
      <c r="T200" s="250"/>
      <c r="AT200" s="216" t="s">
        <v>142</v>
      </c>
      <c r="AU200" s="216" t="s">
        <v>83</v>
      </c>
      <c r="AV200" s="14" t="s">
        <v>137</v>
      </c>
      <c r="AW200" s="14" t="s">
        <v>36</v>
      </c>
      <c r="AX200" s="14" t="s">
        <v>83</v>
      </c>
      <c r="AY200" s="216" t="s">
        <v>130</v>
      </c>
    </row>
    <row r="201" spans="1:65" s="2" customFormat="1" ht="6.95" customHeight="1">
      <c r="A201" s="36"/>
      <c r="B201" s="49"/>
      <c r="C201" s="50"/>
      <c r="D201" s="50"/>
      <c r="E201" s="50"/>
      <c r="F201" s="50"/>
      <c r="G201" s="50"/>
      <c r="H201" s="50"/>
      <c r="I201" s="50"/>
      <c r="J201" s="50"/>
      <c r="K201" s="50"/>
      <c r="L201" s="41"/>
      <c r="M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</row>
  </sheetData>
  <sheetProtection algorithmName="SHA-512" hashValue="M17t3AgI23E7MUN3Jk61/XGzSM3TTVHCVojoJtHvLcgi21DG6UzZ9TVw0vHCa6bJWzRbBzwxZjgq6dR5nVyiLQ==" saltValue="jHt2mlmlJqz0cxt6Apl1lwrL3dsJxPec0qFJklDkg48KsH865dPbnE57X9gd097KIqH/QbN3cR8LcqO23Bwd5Q==" spinCount="100000" sheet="1" objects="1" scenarios="1" formatColumns="0" formatRows="0" autoFilter="0"/>
  <autoFilter ref="C85:K200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AT2" s="19" t="s">
        <v>91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5" customHeight="1">
      <c r="B4" s="22"/>
      <c r="D4" s="105" t="s">
        <v>92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4" t="str">
        <f>'Rekapitulace zakázky'!K6</f>
        <v>Oprava mostu km 73,743 Hanušovice - Lichkov</v>
      </c>
      <c r="F7" s="375"/>
      <c r="G7" s="375"/>
      <c r="H7" s="375"/>
      <c r="L7" s="22"/>
    </row>
    <row r="8" spans="1:46" s="2" customFormat="1" ht="12" customHeight="1">
      <c r="A8" s="36"/>
      <c r="B8" s="41"/>
      <c r="C8" s="36"/>
      <c r="D8" s="107" t="s">
        <v>93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6" t="s">
        <v>1086</v>
      </c>
      <c r="F9" s="377"/>
      <c r="G9" s="377"/>
      <c r="H9" s="377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>
        <f>'Rekapitulace zakázky'!AN8</f>
        <v>0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24</v>
      </c>
      <c r="E14" s="36"/>
      <c r="F14" s="36"/>
      <c r="G14" s="36"/>
      <c r="H14" s="36"/>
      <c r="I14" s="107" t="s">
        <v>25</v>
      </c>
      <c r="J14" s="109" t="s">
        <v>26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29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30</v>
      </c>
      <c r="E17" s="36"/>
      <c r="F17" s="36"/>
      <c r="G17" s="36"/>
      <c r="H17" s="36"/>
      <c r="I17" s="107" t="s">
        <v>25</v>
      </c>
      <c r="J17" s="32" t="str">
        <f>'Rekapitulace zakázky'!AN13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8" t="str">
        <f>'Rekapitulace zakázky'!E14</f>
        <v>Vyplň údaj</v>
      </c>
      <c r="F18" s="379"/>
      <c r="G18" s="379"/>
      <c r="H18" s="379"/>
      <c r="I18" s="107" t="s">
        <v>28</v>
      </c>
      <c r="J18" s="32" t="str">
        <f>'Rekapitulace zakázky'!AN14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32</v>
      </c>
      <c r="E20" s="36"/>
      <c r="F20" s="36"/>
      <c r="G20" s="36"/>
      <c r="H20" s="36"/>
      <c r="I20" s="107" t="s">
        <v>25</v>
      </c>
      <c r="J20" s="109" t="s">
        <v>33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34</v>
      </c>
      <c r="F21" s="36"/>
      <c r="G21" s="36"/>
      <c r="H21" s="36"/>
      <c r="I21" s="107" t="s">
        <v>28</v>
      </c>
      <c r="J21" s="109" t="s">
        <v>35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37</v>
      </c>
      <c r="E23" s="36"/>
      <c r="F23" s="36"/>
      <c r="G23" s="36"/>
      <c r="H23" s="36"/>
      <c r="I23" s="107" t="s">
        <v>25</v>
      </c>
      <c r="J23" s="109" t="str">
        <f>IF('Rekapitulace zakázky'!AN19="","",'Rekapitulace zakázky'!AN19)</f>
        <v/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tr">
        <f>IF('Rekapitulace zakázky'!E20="","",'Rekapitulace zakázky'!E20)</f>
        <v xml:space="preserve"> </v>
      </c>
      <c r="F24" s="36"/>
      <c r="G24" s="36"/>
      <c r="H24" s="36"/>
      <c r="I24" s="107" t="s">
        <v>28</v>
      </c>
      <c r="J24" s="109" t="str">
        <f>IF('Rekapitulace zakázky'!AN20="","",'Rekapitulace zakázky'!AN20)</f>
        <v/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47.25" customHeight="1">
      <c r="A27" s="111"/>
      <c r="B27" s="112"/>
      <c r="C27" s="111"/>
      <c r="D27" s="111"/>
      <c r="E27" s="380" t="s">
        <v>40</v>
      </c>
      <c r="F27" s="380"/>
      <c r="G27" s="380"/>
      <c r="H27" s="38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45</v>
      </c>
      <c r="E33" s="107" t="s">
        <v>46</v>
      </c>
      <c r="F33" s="119">
        <f>ROUND((SUM(BE87:BE190)),  2)</f>
        <v>0</v>
      </c>
      <c r="G33" s="36"/>
      <c r="H33" s="36"/>
      <c r="I33" s="120">
        <v>0.21</v>
      </c>
      <c r="J33" s="119">
        <f>ROUND(((SUM(BE87:BE190))*I33),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47</v>
      </c>
      <c r="F34" s="119">
        <f>ROUND((SUM(BF87:BF190)),  2)</f>
        <v>0</v>
      </c>
      <c r="G34" s="36"/>
      <c r="H34" s="36"/>
      <c r="I34" s="120">
        <v>0.15</v>
      </c>
      <c r="J34" s="119">
        <f>ROUND(((SUM(BF87:BF190))*I34),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48</v>
      </c>
      <c r="F35" s="119">
        <f>ROUND((SUM(BG87:BG190)),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49</v>
      </c>
      <c r="F36" s="119">
        <f>ROUND((SUM(BH87:BH190)),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50</v>
      </c>
      <c r="F37" s="119">
        <f>ROUND((SUM(BI87:BI190)),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95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1" t="str">
        <f>E7</f>
        <v>Oprava mostu km 73,743 Hanušovice - Lichkov</v>
      </c>
      <c r="F48" s="382"/>
      <c r="G48" s="382"/>
      <c r="H48" s="382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93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3" t="str">
        <f>E9</f>
        <v>VRN - VRN a VON stavby</v>
      </c>
      <c r="F50" s="383"/>
      <c r="G50" s="383"/>
      <c r="H50" s="383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Malá Morava</v>
      </c>
      <c r="G52" s="38"/>
      <c r="H52" s="38"/>
      <c r="I52" s="31" t="s">
        <v>23</v>
      </c>
      <c r="J52" s="61">
        <f>IF(J12="","",J12)</f>
        <v>0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24</v>
      </c>
      <c r="D54" s="38"/>
      <c r="E54" s="38"/>
      <c r="F54" s="29" t="str">
        <f>E15</f>
        <v>Správa železnic s.o., OŘ Ostrava</v>
      </c>
      <c r="G54" s="38"/>
      <c r="H54" s="38"/>
      <c r="I54" s="31" t="s">
        <v>32</v>
      </c>
      <c r="J54" s="34" t="str">
        <f>E21</f>
        <v>MORAVIA CONSULT Olomouc a.s.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30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 xml:space="preserve"> 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98</v>
      </c>
    </row>
    <row r="60" spans="1:47" s="9" customFormat="1" ht="24.95" customHeight="1">
      <c r="B60" s="136"/>
      <c r="C60" s="137"/>
      <c r="D60" s="138" t="s">
        <v>1087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1088</v>
      </c>
      <c r="E61" s="145"/>
      <c r="F61" s="145"/>
      <c r="G61" s="145"/>
      <c r="H61" s="145"/>
      <c r="I61" s="145"/>
      <c r="J61" s="146">
        <f>J93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1089</v>
      </c>
      <c r="E62" s="145"/>
      <c r="F62" s="145"/>
      <c r="G62" s="145"/>
      <c r="H62" s="145"/>
      <c r="I62" s="145"/>
      <c r="J62" s="146">
        <f>J118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1090</v>
      </c>
      <c r="E63" s="145"/>
      <c r="F63" s="145"/>
      <c r="G63" s="145"/>
      <c r="H63" s="145"/>
      <c r="I63" s="145"/>
      <c r="J63" s="146">
        <f>J123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1091</v>
      </c>
      <c r="E64" s="145"/>
      <c r="F64" s="145"/>
      <c r="G64" s="145"/>
      <c r="H64" s="145"/>
      <c r="I64" s="145"/>
      <c r="J64" s="146">
        <f>J135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1092</v>
      </c>
      <c r="E65" s="145"/>
      <c r="F65" s="145"/>
      <c r="G65" s="145"/>
      <c r="H65" s="145"/>
      <c r="I65" s="145"/>
      <c r="J65" s="146">
        <f>J138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1093</v>
      </c>
      <c r="E66" s="145"/>
      <c r="F66" s="145"/>
      <c r="G66" s="145"/>
      <c r="H66" s="145"/>
      <c r="I66" s="145"/>
      <c r="J66" s="146">
        <f>J150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1094</v>
      </c>
      <c r="E67" s="145"/>
      <c r="F67" s="145"/>
      <c r="G67" s="145"/>
      <c r="H67" s="145"/>
      <c r="I67" s="145"/>
      <c r="J67" s="146">
        <f>J162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115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1" t="str">
        <f>E7</f>
        <v>Oprava mostu km 73,743 Hanušovice - Lichkov</v>
      </c>
      <c r="F77" s="382"/>
      <c r="G77" s="382"/>
      <c r="H77" s="382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93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53" t="str">
        <f>E9</f>
        <v>VRN - VRN a VON stavby</v>
      </c>
      <c r="F79" s="383"/>
      <c r="G79" s="383"/>
      <c r="H79" s="383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Malá Morava</v>
      </c>
      <c r="G81" s="38"/>
      <c r="H81" s="38"/>
      <c r="I81" s="31" t="s">
        <v>23</v>
      </c>
      <c r="J81" s="61">
        <f>IF(J12="","",J12)</f>
        <v>0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7" customHeight="1">
      <c r="A83" s="36"/>
      <c r="B83" s="37"/>
      <c r="C83" s="31" t="s">
        <v>24</v>
      </c>
      <c r="D83" s="38"/>
      <c r="E83" s="38"/>
      <c r="F83" s="29" t="str">
        <f>E15</f>
        <v>Správa železnic s.o., OŘ Ostrava</v>
      </c>
      <c r="G83" s="38"/>
      <c r="H83" s="38"/>
      <c r="I83" s="31" t="s">
        <v>32</v>
      </c>
      <c r="J83" s="34" t="str">
        <f>E21</f>
        <v>MORAVIA CONSULT Olomouc a.s.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30</v>
      </c>
      <c r="D84" s="38"/>
      <c r="E84" s="38"/>
      <c r="F84" s="29" t="str">
        <f>IF(E18="","",E18)</f>
        <v>Vyplň údaj</v>
      </c>
      <c r="G84" s="38"/>
      <c r="H84" s="38"/>
      <c r="I84" s="31" t="s">
        <v>37</v>
      </c>
      <c r="J84" s="34" t="str">
        <f>E24</f>
        <v xml:space="preserve"> 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116</v>
      </c>
      <c r="D86" s="151" t="s">
        <v>60</v>
      </c>
      <c r="E86" s="151" t="s">
        <v>56</v>
      </c>
      <c r="F86" s="151" t="s">
        <v>57</v>
      </c>
      <c r="G86" s="151" t="s">
        <v>117</v>
      </c>
      <c r="H86" s="151" t="s">
        <v>118</v>
      </c>
      <c r="I86" s="151" t="s">
        <v>119</v>
      </c>
      <c r="J86" s="151" t="s">
        <v>97</v>
      </c>
      <c r="K86" s="152" t="s">
        <v>120</v>
      </c>
      <c r="L86" s="153"/>
      <c r="M86" s="70" t="s">
        <v>19</v>
      </c>
      <c r="N86" s="71" t="s">
        <v>45</v>
      </c>
      <c r="O86" s="71" t="s">
        <v>121</v>
      </c>
      <c r="P86" s="71" t="s">
        <v>122</v>
      </c>
      <c r="Q86" s="71" t="s">
        <v>123</v>
      </c>
      <c r="R86" s="71" t="s">
        <v>124</v>
      </c>
      <c r="S86" s="71" t="s">
        <v>125</v>
      </c>
      <c r="T86" s="72" t="s">
        <v>126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9" customHeight="1">
      <c r="A87" s="36"/>
      <c r="B87" s="37"/>
      <c r="C87" s="77" t="s">
        <v>127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</f>
        <v>0</v>
      </c>
      <c r="Q87" s="74"/>
      <c r="R87" s="156">
        <f>R88</f>
        <v>0</v>
      </c>
      <c r="S87" s="74"/>
      <c r="T87" s="157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74</v>
      </c>
      <c r="AU87" s="19" t="s">
        <v>98</v>
      </c>
      <c r="BK87" s="158">
        <f>BK88</f>
        <v>0</v>
      </c>
    </row>
    <row r="88" spans="1:65" s="12" customFormat="1" ht="25.9" customHeight="1">
      <c r="B88" s="159"/>
      <c r="C88" s="160"/>
      <c r="D88" s="161" t="s">
        <v>74</v>
      </c>
      <c r="E88" s="162" t="s">
        <v>89</v>
      </c>
      <c r="F88" s="162" t="s">
        <v>1095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P89+SUM(P90:P93)+P118+P123+P135+P138+P150+P162</f>
        <v>0</v>
      </c>
      <c r="Q88" s="167"/>
      <c r="R88" s="168">
        <f>R89+SUM(R90:R93)+R118+R123+R135+R138+R150+R162</f>
        <v>0</v>
      </c>
      <c r="S88" s="167"/>
      <c r="T88" s="169">
        <f>T89+SUM(T90:T93)+T118+T123+T135+T138+T150+T162</f>
        <v>0</v>
      </c>
      <c r="AR88" s="170" t="s">
        <v>165</v>
      </c>
      <c r="AT88" s="171" t="s">
        <v>74</v>
      </c>
      <c r="AU88" s="171" t="s">
        <v>75</v>
      </c>
      <c r="AY88" s="170" t="s">
        <v>130</v>
      </c>
      <c r="BK88" s="172">
        <f>BK89+SUM(BK90:BK93)+BK118+BK123+BK135+BK138+BK150+BK162</f>
        <v>0</v>
      </c>
    </row>
    <row r="89" spans="1:65" s="2" customFormat="1" ht="62.65" customHeight="1">
      <c r="A89" s="36"/>
      <c r="B89" s="37"/>
      <c r="C89" s="175" t="s">
        <v>83</v>
      </c>
      <c r="D89" s="175" t="s">
        <v>132</v>
      </c>
      <c r="E89" s="176" t="s">
        <v>1096</v>
      </c>
      <c r="F89" s="177" t="s">
        <v>1097</v>
      </c>
      <c r="G89" s="178" t="s">
        <v>978</v>
      </c>
      <c r="H89" s="179">
        <v>0.89</v>
      </c>
      <c r="I89" s="180"/>
      <c r="J89" s="181">
        <f>ROUND(I89*H89,2)</f>
        <v>0</v>
      </c>
      <c r="K89" s="177" t="s">
        <v>19</v>
      </c>
      <c r="L89" s="41"/>
      <c r="M89" s="182" t="s">
        <v>19</v>
      </c>
      <c r="N89" s="183" t="s">
        <v>46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137</v>
      </c>
      <c r="AT89" s="186" t="s">
        <v>132</v>
      </c>
      <c r="AU89" s="186" t="s">
        <v>83</v>
      </c>
      <c r="AY89" s="19" t="s">
        <v>130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83</v>
      </c>
      <c r="BK89" s="187">
        <f>ROUND(I89*H89,2)</f>
        <v>0</v>
      </c>
      <c r="BL89" s="19" t="s">
        <v>137</v>
      </c>
      <c r="BM89" s="186" t="s">
        <v>85</v>
      </c>
    </row>
    <row r="90" spans="1:65" s="15" customFormat="1" ht="11.25">
      <c r="B90" s="217"/>
      <c r="C90" s="218"/>
      <c r="D90" s="193" t="s">
        <v>142</v>
      </c>
      <c r="E90" s="219" t="s">
        <v>19</v>
      </c>
      <c r="F90" s="220" t="s">
        <v>1098</v>
      </c>
      <c r="G90" s="218"/>
      <c r="H90" s="219" t="s">
        <v>19</v>
      </c>
      <c r="I90" s="221"/>
      <c r="J90" s="218"/>
      <c r="K90" s="218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142</v>
      </c>
      <c r="AU90" s="226" t="s">
        <v>83</v>
      </c>
      <c r="AV90" s="15" t="s">
        <v>83</v>
      </c>
      <c r="AW90" s="15" t="s">
        <v>36</v>
      </c>
      <c r="AX90" s="15" t="s">
        <v>75</v>
      </c>
      <c r="AY90" s="226" t="s">
        <v>130</v>
      </c>
    </row>
    <row r="91" spans="1:65" s="13" customFormat="1" ht="11.25">
      <c r="B91" s="195"/>
      <c r="C91" s="196"/>
      <c r="D91" s="193" t="s">
        <v>142</v>
      </c>
      <c r="E91" s="197" t="s">
        <v>19</v>
      </c>
      <c r="F91" s="198" t="s">
        <v>1099</v>
      </c>
      <c r="G91" s="196"/>
      <c r="H91" s="199">
        <v>0.89</v>
      </c>
      <c r="I91" s="200"/>
      <c r="J91" s="196"/>
      <c r="K91" s="196"/>
      <c r="L91" s="201"/>
      <c r="M91" s="202"/>
      <c r="N91" s="203"/>
      <c r="O91" s="203"/>
      <c r="P91" s="203"/>
      <c r="Q91" s="203"/>
      <c r="R91" s="203"/>
      <c r="S91" s="203"/>
      <c r="T91" s="204"/>
      <c r="AT91" s="205" t="s">
        <v>142</v>
      </c>
      <c r="AU91" s="205" t="s">
        <v>83</v>
      </c>
      <c r="AV91" s="13" t="s">
        <v>85</v>
      </c>
      <c r="AW91" s="13" t="s">
        <v>36</v>
      </c>
      <c r="AX91" s="13" t="s">
        <v>75</v>
      </c>
      <c r="AY91" s="205" t="s">
        <v>130</v>
      </c>
    </row>
    <row r="92" spans="1:65" s="14" customFormat="1" ht="11.25">
      <c r="B92" s="206"/>
      <c r="C92" s="207"/>
      <c r="D92" s="193" t="s">
        <v>142</v>
      </c>
      <c r="E92" s="208" t="s">
        <v>19</v>
      </c>
      <c r="F92" s="209" t="s">
        <v>145</v>
      </c>
      <c r="G92" s="207"/>
      <c r="H92" s="210">
        <v>0.89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142</v>
      </c>
      <c r="AU92" s="216" t="s">
        <v>83</v>
      </c>
      <c r="AV92" s="14" t="s">
        <v>137</v>
      </c>
      <c r="AW92" s="14" t="s">
        <v>36</v>
      </c>
      <c r="AX92" s="14" t="s">
        <v>83</v>
      </c>
      <c r="AY92" s="216" t="s">
        <v>130</v>
      </c>
    </row>
    <row r="93" spans="1:65" s="12" customFormat="1" ht="22.9" customHeight="1">
      <c r="B93" s="159"/>
      <c r="C93" s="160"/>
      <c r="D93" s="161" t="s">
        <v>74</v>
      </c>
      <c r="E93" s="173" t="s">
        <v>1100</v>
      </c>
      <c r="F93" s="173" t="s">
        <v>1101</v>
      </c>
      <c r="G93" s="160"/>
      <c r="H93" s="160"/>
      <c r="I93" s="163"/>
      <c r="J93" s="174">
        <f>BK93</f>
        <v>0</v>
      </c>
      <c r="K93" s="160"/>
      <c r="L93" s="165"/>
      <c r="M93" s="166"/>
      <c r="N93" s="167"/>
      <c r="O93" s="167"/>
      <c r="P93" s="168">
        <f>SUM(P94:P117)</f>
        <v>0</v>
      </c>
      <c r="Q93" s="167"/>
      <c r="R93" s="168">
        <f>SUM(R94:R117)</f>
        <v>0</v>
      </c>
      <c r="S93" s="167"/>
      <c r="T93" s="169">
        <f>SUM(T94:T117)</f>
        <v>0</v>
      </c>
      <c r="AR93" s="170" t="s">
        <v>165</v>
      </c>
      <c r="AT93" s="171" t="s">
        <v>74</v>
      </c>
      <c r="AU93" s="171" t="s">
        <v>83</v>
      </c>
      <c r="AY93" s="170" t="s">
        <v>130</v>
      </c>
      <c r="BK93" s="172">
        <f>SUM(BK94:BK117)</f>
        <v>0</v>
      </c>
    </row>
    <row r="94" spans="1:65" s="2" customFormat="1" ht="16.5" customHeight="1">
      <c r="A94" s="36"/>
      <c r="B94" s="37"/>
      <c r="C94" s="175" t="s">
        <v>85</v>
      </c>
      <c r="D94" s="175" t="s">
        <v>132</v>
      </c>
      <c r="E94" s="176" t="s">
        <v>1102</v>
      </c>
      <c r="F94" s="177" t="s">
        <v>1103</v>
      </c>
      <c r="G94" s="178" t="s">
        <v>1104</v>
      </c>
      <c r="H94" s="179">
        <v>1</v>
      </c>
      <c r="I94" s="180"/>
      <c r="J94" s="181">
        <f>ROUND(I94*H94,2)</f>
        <v>0</v>
      </c>
      <c r="K94" s="177" t="s">
        <v>136</v>
      </c>
      <c r="L94" s="41"/>
      <c r="M94" s="182" t="s">
        <v>19</v>
      </c>
      <c r="N94" s="183" t="s">
        <v>46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1105</v>
      </c>
      <c r="AT94" s="186" t="s">
        <v>132</v>
      </c>
      <c r="AU94" s="186" t="s">
        <v>85</v>
      </c>
      <c r="AY94" s="19" t="s">
        <v>130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83</v>
      </c>
      <c r="BK94" s="187">
        <f>ROUND(I94*H94,2)</f>
        <v>0</v>
      </c>
      <c r="BL94" s="19" t="s">
        <v>1105</v>
      </c>
      <c r="BM94" s="186" t="s">
        <v>1106</v>
      </c>
    </row>
    <row r="95" spans="1:65" s="2" customFormat="1" ht="11.25">
      <c r="A95" s="36"/>
      <c r="B95" s="37"/>
      <c r="C95" s="38"/>
      <c r="D95" s="188" t="s">
        <v>138</v>
      </c>
      <c r="E95" s="38"/>
      <c r="F95" s="189" t="s">
        <v>1107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138</v>
      </c>
      <c r="AU95" s="19" t="s">
        <v>85</v>
      </c>
    </row>
    <row r="96" spans="1:65" s="13" customFormat="1" ht="11.25">
      <c r="B96" s="195"/>
      <c r="C96" s="196"/>
      <c r="D96" s="193" t="s">
        <v>142</v>
      </c>
      <c r="E96" s="197" t="s">
        <v>19</v>
      </c>
      <c r="F96" s="198" t="s">
        <v>1108</v>
      </c>
      <c r="G96" s="196"/>
      <c r="H96" s="199">
        <v>1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142</v>
      </c>
      <c r="AU96" s="205" t="s">
        <v>85</v>
      </c>
      <c r="AV96" s="13" t="s">
        <v>85</v>
      </c>
      <c r="AW96" s="13" t="s">
        <v>36</v>
      </c>
      <c r="AX96" s="13" t="s">
        <v>75</v>
      </c>
      <c r="AY96" s="205" t="s">
        <v>130</v>
      </c>
    </row>
    <row r="97" spans="1:65" s="14" customFormat="1" ht="11.25">
      <c r="B97" s="206"/>
      <c r="C97" s="207"/>
      <c r="D97" s="193" t="s">
        <v>142</v>
      </c>
      <c r="E97" s="208" t="s">
        <v>19</v>
      </c>
      <c r="F97" s="209" t="s">
        <v>145</v>
      </c>
      <c r="G97" s="207"/>
      <c r="H97" s="210">
        <v>1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142</v>
      </c>
      <c r="AU97" s="216" t="s">
        <v>85</v>
      </c>
      <c r="AV97" s="14" t="s">
        <v>137</v>
      </c>
      <c r="AW97" s="14" t="s">
        <v>36</v>
      </c>
      <c r="AX97" s="14" t="s">
        <v>83</v>
      </c>
      <c r="AY97" s="216" t="s">
        <v>130</v>
      </c>
    </row>
    <row r="98" spans="1:65" s="2" customFormat="1" ht="16.5" customHeight="1">
      <c r="A98" s="36"/>
      <c r="B98" s="37"/>
      <c r="C98" s="175" t="s">
        <v>152</v>
      </c>
      <c r="D98" s="175" t="s">
        <v>132</v>
      </c>
      <c r="E98" s="176" t="s">
        <v>1109</v>
      </c>
      <c r="F98" s="177" t="s">
        <v>1103</v>
      </c>
      <c r="G98" s="178" t="s">
        <v>1104</v>
      </c>
      <c r="H98" s="179">
        <v>1</v>
      </c>
      <c r="I98" s="180"/>
      <c r="J98" s="181">
        <f>ROUND(I98*H98,2)</f>
        <v>0</v>
      </c>
      <c r="K98" s="177" t="s">
        <v>19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1105</v>
      </c>
      <c r="AT98" s="186" t="s">
        <v>132</v>
      </c>
      <c r="AU98" s="186" t="s">
        <v>85</v>
      </c>
      <c r="AY98" s="19" t="s">
        <v>130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1105</v>
      </c>
      <c r="BM98" s="186" t="s">
        <v>1110</v>
      </c>
    </row>
    <row r="99" spans="1:65" s="13" customFormat="1" ht="11.25">
      <c r="B99" s="195"/>
      <c r="C99" s="196"/>
      <c r="D99" s="193" t="s">
        <v>142</v>
      </c>
      <c r="E99" s="197" t="s">
        <v>19</v>
      </c>
      <c r="F99" s="198" t="s">
        <v>1111</v>
      </c>
      <c r="G99" s="196"/>
      <c r="H99" s="199">
        <v>1</v>
      </c>
      <c r="I99" s="200"/>
      <c r="J99" s="196"/>
      <c r="K99" s="196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142</v>
      </c>
      <c r="AU99" s="205" t="s">
        <v>85</v>
      </c>
      <c r="AV99" s="13" t="s">
        <v>85</v>
      </c>
      <c r="AW99" s="13" t="s">
        <v>36</v>
      </c>
      <c r="AX99" s="13" t="s">
        <v>75</v>
      </c>
      <c r="AY99" s="205" t="s">
        <v>130</v>
      </c>
    </row>
    <row r="100" spans="1:65" s="14" customFormat="1" ht="11.25">
      <c r="B100" s="206"/>
      <c r="C100" s="207"/>
      <c r="D100" s="193" t="s">
        <v>142</v>
      </c>
      <c r="E100" s="208" t="s">
        <v>19</v>
      </c>
      <c r="F100" s="209" t="s">
        <v>145</v>
      </c>
      <c r="G100" s="207"/>
      <c r="H100" s="210">
        <v>1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142</v>
      </c>
      <c r="AU100" s="216" t="s">
        <v>85</v>
      </c>
      <c r="AV100" s="14" t="s">
        <v>137</v>
      </c>
      <c r="AW100" s="14" t="s">
        <v>36</v>
      </c>
      <c r="AX100" s="14" t="s">
        <v>83</v>
      </c>
      <c r="AY100" s="216" t="s">
        <v>130</v>
      </c>
    </row>
    <row r="101" spans="1:65" s="2" customFormat="1" ht="16.5" customHeight="1">
      <c r="A101" s="36"/>
      <c r="B101" s="37"/>
      <c r="C101" s="175" t="s">
        <v>137</v>
      </c>
      <c r="D101" s="175" t="s">
        <v>132</v>
      </c>
      <c r="E101" s="176" t="s">
        <v>1112</v>
      </c>
      <c r="F101" s="177" t="s">
        <v>1113</v>
      </c>
      <c r="G101" s="178" t="s">
        <v>1104</v>
      </c>
      <c r="H101" s="179">
        <v>1</v>
      </c>
      <c r="I101" s="180"/>
      <c r="J101" s="181">
        <f>ROUND(I101*H101,2)</f>
        <v>0</v>
      </c>
      <c r="K101" s="177" t="s">
        <v>136</v>
      </c>
      <c r="L101" s="41"/>
      <c r="M101" s="182" t="s">
        <v>19</v>
      </c>
      <c r="N101" s="183" t="s">
        <v>46</v>
      </c>
      <c r="O101" s="66"/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6" t="s">
        <v>1105</v>
      </c>
      <c r="AT101" s="186" t="s">
        <v>132</v>
      </c>
      <c r="AU101" s="186" t="s">
        <v>85</v>
      </c>
      <c r="AY101" s="19" t="s">
        <v>130</v>
      </c>
      <c r="BE101" s="187">
        <f>IF(N101="základní",J101,0)</f>
        <v>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83</v>
      </c>
      <c r="BK101" s="187">
        <f>ROUND(I101*H101,2)</f>
        <v>0</v>
      </c>
      <c r="BL101" s="19" t="s">
        <v>1105</v>
      </c>
      <c r="BM101" s="186" t="s">
        <v>1114</v>
      </c>
    </row>
    <row r="102" spans="1:65" s="2" customFormat="1" ht="11.25">
      <c r="A102" s="36"/>
      <c r="B102" s="37"/>
      <c r="C102" s="38"/>
      <c r="D102" s="188" t="s">
        <v>138</v>
      </c>
      <c r="E102" s="38"/>
      <c r="F102" s="189" t="s">
        <v>1115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138</v>
      </c>
      <c r="AU102" s="19" t="s">
        <v>85</v>
      </c>
    </row>
    <row r="103" spans="1:65" s="13" customFormat="1" ht="11.25">
      <c r="B103" s="195"/>
      <c r="C103" s="196"/>
      <c r="D103" s="193" t="s">
        <v>142</v>
      </c>
      <c r="E103" s="197" t="s">
        <v>19</v>
      </c>
      <c r="F103" s="198" t="s">
        <v>1116</v>
      </c>
      <c r="G103" s="196"/>
      <c r="H103" s="199">
        <v>1</v>
      </c>
      <c r="I103" s="200"/>
      <c r="J103" s="196"/>
      <c r="K103" s="196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142</v>
      </c>
      <c r="AU103" s="205" t="s">
        <v>85</v>
      </c>
      <c r="AV103" s="13" t="s">
        <v>85</v>
      </c>
      <c r="AW103" s="13" t="s">
        <v>36</v>
      </c>
      <c r="AX103" s="13" t="s">
        <v>75</v>
      </c>
      <c r="AY103" s="205" t="s">
        <v>130</v>
      </c>
    </row>
    <row r="104" spans="1:65" s="14" customFormat="1" ht="11.25">
      <c r="B104" s="206"/>
      <c r="C104" s="207"/>
      <c r="D104" s="193" t="s">
        <v>142</v>
      </c>
      <c r="E104" s="208" t="s">
        <v>19</v>
      </c>
      <c r="F104" s="209" t="s">
        <v>145</v>
      </c>
      <c r="G104" s="207"/>
      <c r="H104" s="210">
        <v>1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142</v>
      </c>
      <c r="AU104" s="216" t="s">
        <v>85</v>
      </c>
      <c r="AV104" s="14" t="s">
        <v>137</v>
      </c>
      <c r="AW104" s="14" t="s">
        <v>36</v>
      </c>
      <c r="AX104" s="14" t="s">
        <v>83</v>
      </c>
      <c r="AY104" s="216" t="s">
        <v>130</v>
      </c>
    </row>
    <row r="105" spans="1:65" s="2" customFormat="1" ht="16.5" customHeight="1">
      <c r="A105" s="36"/>
      <c r="B105" s="37"/>
      <c r="C105" s="175" t="s">
        <v>165</v>
      </c>
      <c r="D105" s="175" t="s">
        <v>132</v>
      </c>
      <c r="E105" s="176" t="s">
        <v>1117</v>
      </c>
      <c r="F105" s="177" t="s">
        <v>1118</v>
      </c>
      <c r="G105" s="178" t="s">
        <v>1104</v>
      </c>
      <c r="H105" s="179">
        <v>1</v>
      </c>
      <c r="I105" s="180"/>
      <c r="J105" s="181">
        <f>ROUND(I105*H105,2)</f>
        <v>0</v>
      </c>
      <c r="K105" s="177" t="s">
        <v>136</v>
      </c>
      <c r="L105" s="41"/>
      <c r="M105" s="182" t="s">
        <v>19</v>
      </c>
      <c r="N105" s="183" t="s">
        <v>46</v>
      </c>
      <c r="O105" s="66"/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6" t="s">
        <v>1105</v>
      </c>
      <c r="AT105" s="186" t="s">
        <v>132</v>
      </c>
      <c r="AU105" s="186" t="s">
        <v>85</v>
      </c>
      <c r="AY105" s="19" t="s">
        <v>130</v>
      </c>
      <c r="BE105" s="187">
        <f>IF(N105="základní",J105,0)</f>
        <v>0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83</v>
      </c>
      <c r="BK105" s="187">
        <f>ROUND(I105*H105,2)</f>
        <v>0</v>
      </c>
      <c r="BL105" s="19" t="s">
        <v>1105</v>
      </c>
      <c r="BM105" s="186" t="s">
        <v>1119</v>
      </c>
    </row>
    <row r="106" spans="1:65" s="2" customFormat="1" ht="11.25">
      <c r="A106" s="36"/>
      <c r="B106" s="37"/>
      <c r="C106" s="38"/>
      <c r="D106" s="188" t="s">
        <v>138</v>
      </c>
      <c r="E106" s="38"/>
      <c r="F106" s="189" t="s">
        <v>1120</v>
      </c>
      <c r="G106" s="38"/>
      <c r="H106" s="38"/>
      <c r="I106" s="190"/>
      <c r="J106" s="38"/>
      <c r="K106" s="38"/>
      <c r="L106" s="41"/>
      <c r="M106" s="191"/>
      <c r="N106" s="192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138</v>
      </c>
      <c r="AU106" s="19" t="s">
        <v>85</v>
      </c>
    </row>
    <row r="107" spans="1:65" s="13" customFormat="1" ht="11.25">
      <c r="B107" s="195"/>
      <c r="C107" s="196"/>
      <c r="D107" s="193" t="s">
        <v>142</v>
      </c>
      <c r="E107" s="197" t="s">
        <v>19</v>
      </c>
      <c r="F107" s="198" t="s">
        <v>1121</v>
      </c>
      <c r="G107" s="196"/>
      <c r="H107" s="199">
        <v>1</v>
      </c>
      <c r="I107" s="200"/>
      <c r="J107" s="196"/>
      <c r="K107" s="196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142</v>
      </c>
      <c r="AU107" s="205" t="s">
        <v>85</v>
      </c>
      <c r="AV107" s="13" t="s">
        <v>85</v>
      </c>
      <c r="AW107" s="13" t="s">
        <v>36</v>
      </c>
      <c r="AX107" s="13" t="s">
        <v>75</v>
      </c>
      <c r="AY107" s="205" t="s">
        <v>130</v>
      </c>
    </row>
    <row r="108" spans="1:65" s="14" customFormat="1" ht="11.25">
      <c r="B108" s="206"/>
      <c r="C108" s="207"/>
      <c r="D108" s="193" t="s">
        <v>142</v>
      </c>
      <c r="E108" s="208" t="s">
        <v>19</v>
      </c>
      <c r="F108" s="209" t="s">
        <v>145</v>
      </c>
      <c r="G108" s="207"/>
      <c r="H108" s="210">
        <v>1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142</v>
      </c>
      <c r="AU108" s="216" t="s">
        <v>85</v>
      </c>
      <c r="AV108" s="14" t="s">
        <v>137</v>
      </c>
      <c r="AW108" s="14" t="s">
        <v>36</v>
      </c>
      <c r="AX108" s="14" t="s">
        <v>83</v>
      </c>
      <c r="AY108" s="216" t="s">
        <v>130</v>
      </c>
    </row>
    <row r="109" spans="1:65" s="2" customFormat="1" ht="16.5" customHeight="1">
      <c r="A109" s="36"/>
      <c r="B109" s="37"/>
      <c r="C109" s="175" t="s">
        <v>169</v>
      </c>
      <c r="D109" s="175" t="s">
        <v>132</v>
      </c>
      <c r="E109" s="176" t="s">
        <v>1122</v>
      </c>
      <c r="F109" s="177" t="s">
        <v>1123</v>
      </c>
      <c r="G109" s="178" t="s">
        <v>1104</v>
      </c>
      <c r="H109" s="179">
        <v>1</v>
      </c>
      <c r="I109" s="180"/>
      <c r="J109" s="181">
        <f>ROUND(I109*H109,2)</f>
        <v>0</v>
      </c>
      <c r="K109" s="177" t="s">
        <v>136</v>
      </c>
      <c r="L109" s="41"/>
      <c r="M109" s="182" t="s">
        <v>19</v>
      </c>
      <c r="N109" s="183" t="s">
        <v>46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1105</v>
      </c>
      <c r="AT109" s="186" t="s">
        <v>132</v>
      </c>
      <c r="AU109" s="186" t="s">
        <v>85</v>
      </c>
      <c r="AY109" s="19" t="s">
        <v>130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83</v>
      </c>
      <c r="BK109" s="187">
        <f>ROUND(I109*H109,2)</f>
        <v>0</v>
      </c>
      <c r="BL109" s="19" t="s">
        <v>1105</v>
      </c>
      <c r="BM109" s="186" t="s">
        <v>1124</v>
      </c>
    </row>
    <row r="110" spans="1:65" s="2" customFormat="1" ht="11.25">
      <c r="A110" s="36"/>
      <c r="B110" s="37"/>
      <c r="C110" s="38"/>
      <c r="D110" s="188" t="s">
        <v>138</v>
      </c>
      <c r="E110" s="38"/>
      <c r="F110" s="189" t="s">
        <v>1125</v>
      </c>
      <c r="G110" s="38"/>
      <c r="H110" s="38"/>
      <c r="I110" s="190"/>
      <c r="J110" s="38"/>
      <c r="K110" s="38"/>
      <c r="L110" s="41"/>
      <c r="M110" s="191"/>
      <c r="N110" s="192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138</v>
      </c>
      <c r="AU110" s="19" t="s">
        <v>85</v>
      </c>
    </row>
    <row r="111" spans="1:65" s="13" customFormat="1" ht="11.25">
      <c r="B111" s="195"/>
      <c r="C111" s="196"/>
      <c r="D111" s="193" t="s">
        <v>142</v>
      </c>
      <c r="E111" s="197" t="s">
        <v>19</v>
      </c>
      <c r="F111" s="198" t="s">
        <v>1126</v>
      </c>
      <c r="G111" s="196"/>
      <c r="H111" s="199">
        <v>1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142</v>
      </c>
      <c r="AU111" s="205" t="s">
        <v>85</v>
      </c>
      <c r="AV111" s="13" t="s">
        <v>85</v>
      </c>
      <c r="AW111" s="13" t="s">
        <v>36</v>
      </c>
      <c r="AX111" s="13" t="s">
        <v>75</v>
      </c>
      <c r="AY111" s="205" t="s">
        <v>130</v>
      </c>
    </row>
    <row r="112" spans="1:65" s="14" customFormat="1" ht="11.25">
      <c r="B112" s="206"/>
      <c r="C112" s="207"/>
      <c r="D112" s="193" t="s">
        <v>142</v>
      </c>
      <c r="E112" s="208" t="s">
        <v>19</v>
      </c>
      <c r="F112" s="209" t="s">
        <v>145</v>
      </c>
      <c r="G112" s="207"/>
      <c r="H112" s="210">
        <v>1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142</v>
      </c>
      <c r="AU112" s="216" t="s">
        <v>85</v>
      </c>
      <c r="AV112" s="14" t="s">
        <v>137</v>
      </c>
      <c r="AW112" s="14" t="s">
        <v>36</v>
      </c>
      <c r="AX112" s="14" t="s">
        <v>83</v>
      </c>
      <c r="AY112" s="216" t="s">
        <v>130</v>
      </c>
    </row>
    <row r="113" spans="1:65" s="2" customFormat="1" ht="16.5" customHeight="1">
      <c r="A113" s="36"/>
      <c r="B113" s="37"/>
      <c r="C113" s="175" t="s">
        <v>178</v>
      </c>
      <c r="D113" s="175" t="s">
        <v>132</v>
      </c>
      <c r="E113" s="176" t="s">
        <v>1127</v>
      </c>
      <c r="F113" s="177" t="s">
        <v>1128</v>
      </c>
      <c r="G113" s="178" t="s">
        <v>1104</v>
      </c>
      <c r="H113" s="179">
        <v>1</v>
      </c>
      <c r="I113" s="180"/>
      <c r="J113" s="181">
        <f>ROUND(I113*H113,2)</f>
        <v>0</v>
      </c>
      <c r="K113" s="177" t="s">
        <v>136</v>
      </c>
      <c r="L113" s="41"/>
      <c r="M113" s="182" t="s">
        <v>19</v>
      </c>
      <c r="N113" s="183" t="s">
        <v>46</v>
      </c>
      <c r="O113" s="66"/>
      <c r="P113" s="184">
        <f>O113*H113</f>
        <v>0</v>
      </c>
      <c r="Q113" s="184">
        <v>0</v>
      </c>
      <c r="R113" s="184">
        <f>Q113*H113</f>
        <v>0</v>
      </c>
      <c r="S113" s="184">
        <v>0</v>
      </c>
      <c r="T113" s="185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6" t="s">
        <v>1105</v>
      </c>
      <c r="AT113" s="186" t="s">
        <v>132</v>
      </c>
      <c r="AU113" s="186" t="s">
        <v>85</v>
      </c>
      <c r="AY113" s="19" t="s">
        <v>130</v>
      </c>
      <c r="BE113" s="187">
        <f>IF(N113="základní",J113,0)</f>
        <v>0</v>
      </c>
      <c r="BF113" s="187">
        <f>IF(N113="snížená",J113,0)</f>
        <v>0</v>
      </c>
      <c r="BG113" s="187">
        <f>IF(N113="zákl. přenesená",J113,0)</f>
        <v>0</v>
      </c>
      <c r="BH113" s="187">
        <f>IF(N113="sníž. přenesená",J113,0)</f>
        <v>0</v>
      </c>
      <c r="BI113" s="187">
        <f>IF(N113="nulová",J113,0)</f>
        <v>0</v>
      </c>
      <c r="BJ113" s="19" t="s">
        <v>83</v>
      </c>
      <c r="BK113" s="187">
        <f>ROUND(I113*H113,2)</f>
        <v>0</v>
      </c>
      <c r="BL113" s="19" t="s">
        <v>1105</v>
      </c>
      <c r="BM113" s="186" t="s">
        <v>1129</v>
      </c>
    </row>
    <row r="114" spans="1:65" s="2" customFormat="1" ht="11.25">
      <c r="A114" s="36"/>
      <c r="B114" s="37"/>
      <c r="C114" s="38"/>
      <c r="D114" s="188" t="s">
        <v>138</v>
      </c>
      <c r="E114" s="38"/>
      <c r="F114" s="189" t="s">
        <v>1130</v>
      </c>
      <c r="G114" s="38"/>
      <c r="H114" s="38"/>
      <c r="I114" s="190"/>
      <c r="J114" s="38"/>
      <c r="K114" s="38"/>
      <c r="L114" s="41"/>
      <c r="M114" s="191"/>
      <c r="N114" s="192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138</v>
      </c>
      <c r="AU114" s="19" t="s">
        <v>85</v>
      </c>
    </row>
    <row r="115" spans="1:65" s="2" customFormat="1" ht="19.5">
      <c r="A115" s="36"/>
      <c r="B115" s="37"/>
      <c r="C115" s="38"/>
      <c r="D115" s="193" t="s">
        <v>140</v>
      </c>
      <c r="E115" s="38"/>
      <c r="F115" s="194" t="s">
        <v>1131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140</v>
      </c>
      <c r="AU115" s="19" t="s">
        <v>85</v>
      </c>
    </row>
    <row r="116" spans="1:65" s="13" customFormat="1" ht="11.25">
      <c r="B116" s="195"/>
      <c r="C116" s="196"/>
      <c r="D116" s="193" t="s">
        <v>142</v>
      </c>
      <c r="E116" s="197" t="s">
        <v>19</v>
      </c>
      <c r="F116" s="198" t="s">
        <v>83</v>
      </c>
      <c r="G116" s="196"/>
      <c r="H116" s="199">
        <v>1</v>
      </c>
      <c r="I116" s="200"/>
      <c r="J116" s="196"/>
      <c r="K116" s="196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142</v>
      </c>
      <c r="AU116" s="205" t="s">
        <v>85</v>
      </c>
      <c r="AV116" s="13" t="s">
        <v>85</v>
      </c>
      <c r="AW116" s="13" t="s">
        <v>36</v>
      </c>
      <c r="AX116" s="13" t="s">
        <v>75</v>
      </c>
      <c r="AY116" s="205" t="s">
        <v>130</v>
      </c>
    </row>
    <row r="117" spans="1:65" s="14" customFormat="1" ht="11.25">
      <c r="B117" s="206"/>
      <c r="C117" s="207"/>
      <c r="D117" s="193" t="s">
        <v>142</v>
      </c>
      <c r="E117" s="208" t="s">
        <v>19</v>
      </c>
      <c r="F117" s="209" t="s">
        <v>145</v>
      </c>
      <c r="G117" s="207"/>
      <c r="H117" s="210">
        <v>1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142</v>
      </c>
      <c r="AU117" s="216" t="s">
        <v>85</v>
      </c>
      <c r="AV117" s="14" t="s">
        <v>137</v>
      </c>
      <c r="AW117" s="14" t="s">
        <v>36</v>
      </c>
      <c r="AX117" s="14" t="s">
        <v>83</v>
      </c>
      <c r="AY117" s="216" t="s">
        <v>130</v>
      </c>
    </row>
    <row r="118" spans="1:65" s="12" customFormat="1" ht="22.9" customHeight="1">
      <c r="B118" s="159"/>
      <c r="C118" s="160"/>
      <c r="D118" s="161" t="s">
        <v>74</v>
      </c>
      <c r="E118" s="173" t="s">
        <v>1132</v>
      </c>
      <c r="F118" s="173" t="s">
        <v>1133</v>
      </c>
      <c r="G118" s="160"/>
      <c r="H118" s="160"/>
      <c r="I118" s="163"/>
      <c r="J118" s="174">
        <f>BK118</f>
        <v>0</v>
      </c>
      <c r="K118" s="160"/>
      <c r="L118" s="165"/>
      <c r="M118" s="166"/>
      <c r="N118" s="167"/>
      <c r="O118" s="167"/>
      <c r="P118" s="168">
        <f>SUM(P119:P122)</f>
        <v>0</v>
      </c>
      <c r="Q118" s="167"/>
      <c r="R118" s="168">
        <f>SUM(R119:R122)</f>
        <v>0</v>
      </c>
      <c r="S118" s="167"/>
      <c r="T118" s="169">
        <f>SUM(T119:T122)</f>
        <v>0</v>
      </c>
      <c r="AR118" s="170" t="s">
        <v>165</v>
      </c>
      <c r="AT118" s="171" t="s">
        <v>74</v>
      </c>
      <c r="AU118" s="171" t="s">
        <v>83</v>
      </c>
      <c r="AY118" s="170" t="s">
        <v>130</v>
      </c>
      <c r="BK118" s="172">
        <f>SUM(BK119:BK122)</f>
        <v>0</v>
      </c>
    </row>
    <row r="119" spans="1:65" s="2" customFormat="1" ht="16.5" customHeight="1">
      <c r="A119" s="36"/>
      <c r="B119" s="37"/>
      <c r="C119" s="175" t="s">
        <v>181</v>
      </c>
      <c r="D119" s="175" t="s">
        <v>132</v>
      </c>
      <c r="E119" s="176" t="s">
        <v>1134</v>
      </c>
      <c r="F119" s="177" t="s">
        <v>1135</v>
      </c>
      <c r="G119" s="178" t="s">
        <v>1104</v>
      </c>
      <c r="H119" s="179">
        <v>1</v>
      </c>
      <c r="I119" s="180"/>
      <c r="J119" s="181">
        <f>ROUND(I119*H119,2)</f>
        <v>0</v>
      </c>
      <c r="K119" s="177" t="s">
        <v>19</v>
      </c>
      <c r="L119" s="41"/>
      <c r="M119" s="182" t="s">
        <v>19</v>
      </c>
      <c r="N119" s="183" t="s">
        <v>46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137</v>
      </c>
      <c r="AT119" s="186" t="s">
        <v>132</v>
      </c>
      <c r="AU119" s="186" t="s">
        <v>85</v>
      </c>
      <c r="AY119" s="19" t="s">
        <v>130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83</v>
      </c>
      <c r="BK119" s="187">
        <f>ROUND(I119*H119,2)</f>
        <v>0</v>
      </c>
      <c r="BL119" s="19" t="s">
        <v>137</v>
      </c>
      <c r="BM119" s="186" t="s">
        <v>181</v>
      </c>
    </row>
    <row r="120" spans="1:65" s="2" customFormat="1" ht="48.75">
      <c r="A120" s="36"/>
      <c r="B120" s="37"/>
      <c r="C120" s="38"/>
      <c r="D120" s="193" t="s">
        <v>140</v>
      </c>
      <c r="E120" s="38"/>
      <c r="F120" s="194" t="s">
        <v>1136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140</v>
      </c>
      <c r="AU120" s="19" t="s">
        <v>85</v>
      </c>
    </row>
    <row r="121" spans="1:65" s="13" customFormat="1" ht="11.25">
      <c r="B121" s="195"/>
      <c r="C121" s="196"/>
      <c r="D121" s="193" t="s">
        <v>142</v>
      </c>
      <c r="E121" s="197" t="s">
        <v>19</v>
      </c>
      <c r="F121" s="198" t="s">
        <v>1137</v>
      </c>
      <c r="G121" s="196"/>
      <c r="H121" s="199">
        <v>1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142</v>
      </c>
      <c r="AU121" s="205" t="s">
        <v>85</v>
      </c>
      <c r="AV121" s="13" t="s">
        <v>85</v>
      </c>
      <c r="AW121" s="13" t="s">
        <v>36</v>
      </c>
      <c r="AX121" s="13" t="s">
        <v>75</v>
      </c>
      <c r="AY121" s="205" t="s">
        <v>130</v>
      </c>
    </row>
    <row r="122" spans="1:65" s="14" customFormat="1" ht="11.25">
      <c r="B122" s="206"/>
      <c r="C122" s="207"/>
      <c r="D122" s="193" t="s">
        <v>142</v>
      </c>
      <c r="E122" s="208" t="s">
        <v>19</v>
      </c>
      <c r="F122" s="209" t="s">
        <v>186</v>
      </c>
      <c r="G122" s="207"/>
      <c r="H122" s="210">
        <v>1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142</v>
      </c>
      <c r="AU122" s="216" t="s">
        <v>85</v>
      </c>
      <c r="AV122" s="14" t="s">
        <v>137</v>
      </c>
      <c r="AW122" s="14" t="s">
        <v>36</v>
      </c>
      <c r="AX122" s="14" t="s">
        <v>83</v>
      </c>
      <c r="AY122" s="216" t="s">
        <v>130</v>
      </c>
    </row>
    <row r="123" spans="1:65" s="12" customFormat="1" ht="22.9" customHeight="1">
      <c r="B123" s="159"/>
      <c r="C123" s="160"/>
      <c r="D123" s="161" t="s">
        <v>74</v>
      </c>
      <c r="E123" s="173" t="s">
        <v>1138</v>
      </c>
      <c r="F123" s="173" t="s">
        <v>1139</v>
      </c>
      <c r="G123" s="160"/>
      <c r="H123" s="160"/>
      <c r="I123" s="163"/>
      <c r="J123" s="174">
        <f>BK123</f>
        <v>0</v>
      </c>
      <c r="K123" s="160"/>
      <c r="L123" s="165"/>
      <c r="M123" s="166"/>
      <c r="N123" s="167"/>
      <c r="O123" s="167"/>
      <c r="P123" s="168">
        <f>SUM(P124:P134)</f>
        <v>0</v>
      </c>
      <c r="Q123" s="167"/>
      <c r="R123" s="168">
        <f>SUM(R124:R134)</f>
        <v>0</v>
      </c>
      <c r="S123" s="167"/>
      <c r="T123" s="169">
        <f>SUM(T124:T134)</f>
        <v>0</v>
      </c>
      <c r="AR123" s="170" t="s">
        <v>165</v>
      </c>
      <c r="AT123" s="171" t="s">
        <v>74</v>
      </c>
      <c r="AU123" s="171" t="s">
        <v>83</v>
      </c>
      <c r="AY123" s="170" t="s">
        <v>130</v>
      </c>
      <c r="BK123" s="172">
        <f>SUM(BK124:BK134)</f>
        <v>0</v>
      </c>
    </row>
    <row r="124" spans="1:65" s="2" customFormat="1" ht="16.5" customHeight="1">
      <c r="A124" s="36"/>
      <c r="B124" s="37"/>
      <c r="C124" s="175" t="s">
        <v>192</v>
      </c>
      <c r="D124" s="175" t="s">
        <v>132</v>
      </c>
      <c r="E124" s="176" t="s">
        <v>1140</v>
      </c>
      <c r="F124" s="177" t="s">
        <v>1141</v>
      </c>
      <c r="G124" s="178" t="s">
        <v>1142</v>
      </c>
      <c r="H124" s="251"/>
      <c r="I124" s="180"/>
      <c r="J124" s="181">
        <f>ROUND(I124*H124,2)</f>
        <v>0</v>
      </c>
      <c r="K124" s="177" t="s">
        <v>136</v>
      </c>
      <c r="L124" s="41"/>
      <c r="M124" s="182" t="s">
        <v>19</v>
      </c>
      <c r="N124" s="183" t="s">
        <v>46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1105</v>
      </c>
      <c r="AT124" s="186" t="s">
        <v>132</v>
      </c>
      <c r="AU124" s="186" t="s">
        <v>85</v>
      </c>
      <c r="AY124" s="19" t="s">
        <v>130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83</v>
      </c>
      <c r="BK124" s="187">
        <f>ROUND(I124*H124,2)</f>
        <v>0</v>
      </c>
      <c r="BL124" s="19" t="s">
        <v>1105</v>
      </c>
      <c r="BM124" s="186" t="s">
        <v>1143</v>
      </c>
    </row>
    <row r="125" spans="1:65" s="2" customFormat="1" ht="11.25">
      <c r="A125" s="36"/>
      <c r="B125" s="37"/>
      <c r="C125" s="38"/>
      <c r="D125" s="188" t="s">
        <v>138</v>
      </c>
      <c r="E125" s="38"/>
      <c r="F125" s="189" t="s">
        <v>1144</v>
      </c>
      <c r="G125" s="38"/>
      <c r="H125" s="38"/>
      <c r="I125" s="190"/>
      <c r="J125" s="38"/>
      <c r="K125" s="38"/>
      <c r="L125" s="41"/>
      <c r="M125" s="191"/>
      <c r="N125" s="192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138</v>
      </c>
      <c r="AU125" s="19" t="s">
        <v>85</v>
      </c>
    </row>
    <row r="126" spans="1:65" s="2" customFormat="1" ht="117">
      <c r="A126" s="36"/>
      <c r="B126" s="37"/>
      <c r="C126" s="38"/>
      <c r="D126" s="193" t="s">
        <v>140</v>
      </c>
      <c r="E126" s="38"/>
      <c r="F126" s="194" t="s">
        <v>1145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140</v>
      </c>
      <c r="AU126" s="19" t="s">
        <v>85</v>
      </c>
    </row>
    <row r="127" spans="1:65" s="15" customFormat="1" ht="11.25">
      <c r="B127" s="217"/>
      <c r="C127" s="218"/>
      <c r="D127" s="193" t="s">
        <v>142</v>
      </c>
      <c r="E127" s="219" t="s">
        <v>19</v>
      </c>
      <c r="F127" s="220" t="s">
        <v>1146</v>
      </c>
      <c r="G127" s="218"/>
      <c r="H127" s="219" t="s">
        <v>19</v>
      </c>
      <c r="I127" s="221"/>
      <c r="J127" s="218"/>
      <c r="K127" s="218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142</v>
      </c>
      <c r="AU127" s="226" t="s">
        <v>85</v>
      </c>
      <c r="AV127" s="15" t="s">
        <v>83</v>
      </c>
      <c r="AW127" s="15" t="s">
        <v>36</v>
      </c>
      <c r="AX127" s="15" t="s">
        <v>75</v>
      </c>
      <c r="AY127" s="226" t="s">
        <v>130</v>
      </c>
    </row>
    <row r="128" spans="1:65" s="15" customFormat="1" ht="11.25">
      <c r="B128" s="217"/>
      <c r="C128" s="218"/>
      <c r="D128" s="193" t="s">
        <v>142</v>
      </c>
      <c r="E128" s="219" t="s">
        <v>19</v>
      </c>
      <c r="F128" s="220" t="s">
        <v>1147</v>
      </c>
      <c r="G128" s="218"/>
      <c r="H128" s="219" t="s">
        <v>19</v>
      </c>
      <c r="I128" s="221"/>
      <c r="J128" s="218"/>
      <c r="K128" s="218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142</v>
      </c>
      <c r="AU128" s="226" t="s">
        <v>85</v>
      </c>
      <c r="AV128" s="15" t="s">
        <v>83</v>
      </c>
      <c r="AW128" s="15" t="s">
        <v>36</v>
      </c>
      <c r="AX128" s="15" t="s">
        <v>75</v>
      </c>
      <c r="AY128" s="226" t="s">
        <v>130</v>
      </c>
    </row>
    <row r="129" spans="1:65" s="14" customFormat="1" ht="11.25">
      <c r="B129" s="206"/>
      <c r="C129" s="207"/>
      <c r="D129" s="193" t="s">
        <v>142</v>
      </c>
      <c r="E129" s="208" t="s">
        <v>19</v>
      </c>
      <c r="F129" s="209" t="s">
        <v>145</v>
      </c>
      <c r="G129" s="207"/>
      <c r="H129" s="210">
        <v>0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142</v>
      </c>
      <c r="AU129" s="216" t="s">
        <v>85</v>
      </c>
      <c r="AV129" s="14" t="s">
        <v>137</v>
      </c>
      <c r="AW129" s="14" t="s">
        <v>36</v>
      </c>
      <c r="AX129" s="14" t="s">
        <v>83</v>
      </c>
      <c r="AY129" s="216" t="s">
        <v>130</v>
      </c>
    </row>
    <row r="130" spans="1:65" s="2" customFormat="1" ht="16.5" customHeight="1">
      <c r="A130" s="36"/>
      <c r="B130" s="37"/>
      <c r="C130" s="175" t="s">
        <v>189</v>
      </c>
      <c r="D130" s="175" t="s">
        <v>132</v>
      </c>
      <c r="E130" s="176" t="s">
        <v>1148</v>
      </c>
      <c r="F130" s="177" t="s">
        <v>1149</v>
      </c>
      <c r="G130" s="178" t="s">
        <v>1104</v>
      </c>
      <c r="H130" s="179">
        <v>360</v>
      </c>
      <c r="I130" s="180"/>
      <c r="J130" s="181">
        <f>ROUND(I130*H130,2)</f>
        <v>0</v>
      </c>
      <c r="K130" s="177" t="s">
        <v>136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137</v>
      </c>
      <c r="AT130" s="186" t="s">
        <v>132</v>
      </c>
      <c r="AU130" s="186" t="s">
        <v>85</v>
      </c>
      <c r="AY130" s="19" t="s">
        <v>130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137</v>
      </c>
      <c r="BM130" s="186" t="s">
        <v>195</v>
      </c>
    </row>
    <row r="131" spans="1:65" s="2" customFormat="1" ht="11.25">
      <c r="A131" s="36"/>
      <c r="B131" s="37"/>
      <c r="C131" s="38"/>
      <c r="D131" s="188" t="s">
        <v>138</v>
      </c>
      <c r="E131" s="38"/>
      <c r="F131" s="189" t="s">
        <v>1150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138</v>
      </c>
      <c r="AU131" s="19" t="s">
        <v>85</v>
      </c>
    </row>
    <row r="132" spans="1:65" s="2" customFormat="1" ht="19.5">
      <c r="A132" s="36"/>
      <c r="B132" s="37"/>
      <c r="C132" s="38"/>
      <c r="D132" s="193" t="s">
        <v>140</v>
      </c>
      <c r="E132" s="38"/>
      <c r="F132" s="194" t="s">
        <v>1151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140</v>
      </c>
      <c r="AU132" s="19" t="s">
        <v>85</v>
      </c>
    </row>
    <row r="133" spans="1:65" s="13" customFormat="1" ht="11.25">
      <c r="B133" s="195"/>
      <c r="C133" s="196"/>
      <c r="D133" s="193" t="s">
        <v>142</v>
      </c>
      <c r="E133" s="197" t="s">
        <v>19</v>
      </c>
      <c r="F133" s="198" t="s">
        <v>1152</v>
      </c>
      <c r="G133" s="196"/>
      <c r="H133" s="199">
        <v>360</v>
      </c>
      <c r="I133" s="200"/>
      <c r="J133" s="196"/>
      <c r="K133" s="196"/>
      <c r="L133" s="201"/>
      <c r="M133" s="202"/>
      <c r="N133" s="203"/>
      <c r="O133" s="203"/>
      <c r="P133" s="203"/>
      <c r="Q133" s="203"/>
      <c r="R133" s="203"/>
      <c r="S133" s="203"/>
      <c r="T133" s="204"/>
      <c r="AT133" s="205" t="s">
        <v>142</v>
      </c>
      <c r="AU133" s="205" t="s">
        <v>85</v>
      </c>
      <c r="AV133" s="13" t="s">
        <v>85</v>
      </c>
      <c r="AW133" s="13" t="s">
        <v>36</v>
      </c>
      <c r="AX133" s="13" t="s">
        <v>75</v>
      </c>
      <c r="AY133" s="205" t="s">
        <v>130</v>
      </c>
    </row>
    <row r="134" spans="1:65" s="14" customFormat="1" ht="11.25">
      <c r="B134" s="206"/>
      <c r="C134" s="207"/>
      <c r="D134" s="193" t="s">
        <v>142</v>
      </c>
      <c r="E134" s="208" t="s">
        <v>19</v>
      </c>
      <c r="F134" s="209" t="s">
        <v>145</v>
      </c>
      <c r="G134" s="207"/>
      <c r="H134" s="210">
        <v>360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142</v>
      </c>
      <c r="AU134" s="216" t="s">
        <v>85</v>
      </c>
      <c r="AV134" s="14" t="s">
        <v>137</v>
      </c>
      <c r="AW134" s="14" t="s">
        <v>36</v>
      </c>
      <c r="AX134" s="14" t="s">
        <v>83</v>
      </c>
      <c r="AY134" s="216" t="s">
        <v>130</v>
      </c>
    </row>
    <row r="135" spans="1:65" s="12" customFormat="1" ht="22.9" customHeight="1">
      <c r="B135" s="159"/>
      <c r="C135" s="160"/>
      <c r="D135" s="161" t="s">
        <v>74</v>
      </c>
      <c r="E135" s="173" t="s">
        <v>1153</v>
      </c>
      <c r="F135" s="173" t="s">
        <v>1154</v>
      </c>
      <c r="G135" s="160"/>
      <c r="H135" s="160"/>
      <c r="I135" s="163"/>
      <c r="J135" s="174">
        <f>BK135</f>
        <v>0</v>
      </c>
      <c r="K135" s="160"/>
      <c r="L135" s="165"/>
      <c r="M135" s="166"/>
      <c r="N135" s="167"/>
      <c r="O135" s="167"/>
      <c r="P135" s="168">
        <f>SUM(P136:P137)</f>
        <v>0</v>
      </c>
      <c r="Q135" s="167"/>
      <c r="R135" s="168">
        <f>SUM(R136:R137)</f>
        <v>0</v>
      </c>
      <c r="S135" s="167"/>
      <c r="T135" s="169">
        <f>SUM(T136:T137)</f>
        <v>0</v>
      </c>
      <c r="AR135" s="170" t="s">
        <v>165</v>
      </c>
      <c r="AT135" s="171" t="s">
        <v>74</v>
      </c>
      <c r="AU135" s="171" t="s">
        <v>83</v>
      </c>
      <c r="AY135" s="170" t="s">
        <v>130</v>
      </c>
      <c r="BK135" s="172">
        <f>SUM(BK136:BK137)</f>
        <v>0</v>
      </c>
    </row>
    <row r="136" spans="1:65" s="2" customFormat="1" ht="16.5" customHeight="1">
      <c r="A136" s="36"/>
      <c r="B136" s="37"/>
      <c r="C136" s="175" t="s">
        <v>206</v>
      </c>
      <c r="D136" s="175" t="s">
        <v>132</v>
      </c>
      <c r="E136" s="176" t="s">
        <v>1155</v>
      </c>
      <c r="F136" s="177" t="s">
        <v>1154</v>
      </c>
      <c r="G136" s="178" t="s">
        <v>1104</v>
      </c>
      <c r="H136" s="179">
        <v>1</v>
      </c>
      <c r="I136" s="180"/>
      <c r="J136" s="181">
        <f>ROUND(I136*H136,2)</f>
        <v>0</v>
      </c>
      <c r="K136" s="177" t="s">
        <v>19</v>
      </c>
      <c r="L136" s="41"/>
      <c r="M136" s="182" t="s">
        <v>19</v>
      </c>
      <c r="N136" s="183" t="s">
        <v>46</v>
      </c>
      <c r="O136" s="66"/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137</v>
      </c>
      <c r="AT136" s="186" t="s">
        <v>132</v>
      </c>
      <c r="AU136" s="186" t="s">
        <v>85</v>
      </c>
      <c r="AY136" s="19" t="s">
        <v>130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83</v>
      </c>
      <c r="BK136" s="187">
        <f>ROUND(I136*H136,2)</f>
        <v>0</v>
      </c>
      <c r="BL136" s="19" t="s">
        <v>137</v>
      </c>
      <c r="BM136" s="186" t="s">
        <v>201</v>
      </c>
    </row>
    <row r="137" spans="1:65" s="2" customFormat="1" ht="29.25">
      <c r="A137" s="36"/>
      <c r="B137" s="37"/>
      <c r="C137" s="38"/>
      <c r="D137" s="193" t="s">
        <v>140</v>
      </c>
      <c r="E137" s="38"/>
      <c r="F137" s="194" t="s">
        <v>1156</v>
      </c>
      <c r="G137" s="38"/>
      <c r="H137" s="38"/>
      <c r="I137" s="190"/>
      <c r="J137" s="38"/>
      <c r="K137" s="38"/>
      <c r="L137" s="41"/>
      <c r="M137" s="191"/>
      <c r="N137" s="192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140</v>
      </c>
      <c r="AU137" s="19" t="s">
        <v>85</v>
      </c>
    </row>
    <row r="138" spans="1:65" s="12" customFormat="1" ht="22.9" customHeight="1">
      <c r="B138" s="159"/>
      <c r="C138" s="160"/>
      <c r="D138" s="161" t="s">
        <v>74</v>
      </c>
      <c r="E138" s="173" t="s">
        <v>1157</v>
      </c>
      <c r="F138" s="173" t="s">
        <v>1158</v>
      </c>
      <c r="G138" s="160"/>
      <c r="H138" s="160"/>
      <c r="I138" s="163"/>
      <c r="J138" s="174">
        <f>BK138</f>
        <v>0</v>
      </c>
      <c r="K138" s="160"/>
      <c r="L138" s="165"/>
      <c r="M138" s="166"/>
      <c r="N138" s="167"/>
      <c r="O138" s="167"/>
      <c r="P138" s="168">
        <f>SUM(P139:P149)</f>
        <v>0</v>
      </c>
      <c r="Q138" s="167"/>
      <c r="R138" s="168">
        <f>SUM(R139:R149)</f>
        <v>0</v>
      </c>
      <c r="S138" s="167"/>
      <c r="T138" s="169">
        <f>SUM(T139:T149)</f>
        <v>0</v>
      </c>
      <c r="AR138" s="170" t="s">
        <v>165</v>
      </c>
      <c r="AT138" s="171" t="s">
        <v>74</v>
      </c>
      <c r="AU138" s="171" t="s">
        <v>83</v>
      </c>
      <c r="AY138" s="170" t="s">
        <v>130</v>
      </c>
      <c r="BK138" s="172">
        <f>SUM(BK139:BK149)</f>
        <v>0</v>
      </c>
    </row>
    <row r="139" spans="1:65" s="2" customFormat="1" ht="16.5" customHeight="1">
      <c r="A139" s="36"/>
      <c r="B139" s="37"/>
      <c r="C139" s="175" t="s">
        <v>195</v>
      </c>
      <c r="D139" s="175" t="s">
        <v>132</v>
      </c>
      <c r="E139" s="176" t="s">
        <v>1159</v>
      </c>
      <c r="F139" s="177" t="s">
        <v>1158</v>
      </c>
      <c r="G139" s="178" t="s">
        <v>1104</v>
      </c>
      <c r="H139" s="179">
        <v>1</v>
      </c>
      <c r="I139" s="180"/>
      <c r="J139" s="181">
        <f>ROUND(I139*H139,2)</f>
        <v>0</v>
      </c>
      <c r="K139" s="177" t="s">
        <v>19</v>
      </c>
      <c r="L139" s="41"/>
      <c r="M139" s="182" t="s">
        <v>19</v>
      </c>
      <c r="N139" s="183" t="s">
        <v>46</v>
      </c>
      <c r="O139" s="66"/>
      <c r="P139" s="184">
        <f>O139*H139</f>
        <v>0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137</v>
      </c>
      <c r="AT139" s="186" t="s">
        <v>132</v>
      </c>
      <c r="AU139" s="186" t="s">
        <v>85</v>
      </c>
      <c r="AY139" s="19" t="s">
        <v>130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83</v>
      </c>
      <c r="BK139" s="187">
        <f>ROUND(I139*H139,2)</f>
        <v>0</v>
      </c>
      <c r="BL139" s="19" t="s">
        <v>137</v>
      </c>
      <c r="BM139" s="186" t="s">
        <v>209</v>
      </c>
    </row>
    <row r="140" spans="1:65" s="13" customFormat="1" ht="11.25">
      <c r="B140" s="195"/>
      <c r="C140" s="196"/>
      <c r="D140" s="193" t="s">
        <v>142</v>
      </c>
      <c r="E140" s="197" t="s">
        <v>19</v>
      </c>
      <c r="F140" s="198" t="s">
        <v>1160</v>
      </c>
      <c r="G140" s="196"/>
      <c r="H140" s="199">
        <v>1</v>
      </c>
      <c r="I140" s="200"/>
      <c r="J140" s="196"/>
      <c r="K140" s="196"/>
      <c r="L140" s="201"/>
      <c r="M140" s="202"/>
      <c r="N140" s="203"/>
      <c r="O140" s="203"/>
      <c r="P140" s="203"/>
      <c r="Q140" s="203"/>
      <c r="R140" s="203"/>
      <c r="S140" s="203"/>
      <c r="T140" s="204"/>
      <c r="AT140" s="205" t="s">
        <v>142</v>
      </c>
      <c r="AU140" s="205" t="s">
        <v>85</v>
      </c>
      <c r="AV140" s="13" t="s">
        <v>85</v>
      </c>
      <c r="AW140" s="13" t="s">
        <v>36</v>
      </c>
      <c r="AX140" s="13" t="s">
        <v>75</v>
      </c>
      <c r="AY140" s="205" t="s">
        <v>130</v>
      </c>
    </row>
    <row r="141" spans="1:65" s="14" customFormat="1" ht="11.25">
      <c r="B141" s="206"/>
      <c r="C141" s="207"/>
      <c r="D141" s="193" t="s">
        <v>142</v>
      </c>
      <c r="E141" s="208" t="s">
        <v>19</v>
      </c>
      <c r="F141" s="209" t="s">
        <v>145</v>
      </c>
      <c r="G141" s="207"/>
      <c r="H141" s="210">
        <v>1</v>
      </c>
      <c r="I141" s="211"/>
      <c r="J141" s="207"/>
      <c r="K141" s="207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142</v>
      </c>
      <c r="AU141" s="216" t="s">
        <v>85</v>
      </c>
      <c r="AV141" s="14" t="s">
        <v>137</v>
      </c>
      <c r="AW141" s="14" t="s">
        <v>36</v>
      </c>
      <c r="AX141" s="14" t="s">
        <v>83</v>
      </c>
      <c r="AY141" s="216" t="s">
        <v>130</v>
      </c>
    </row>
    <row r="142" spans="1:65" s="2" customFormat="1" ht="16.5" customHeight="1">
      <c r="A142" s="36"/>
      <c r="B142" s="37"/>
      <c r="C142" s="175" t="s">
        <v>219</v>
      </c>
      <c r="D142" s="175" t="s">
        <v>132</v>
      </c>
      <c r="E142" s="176" t="s">
        <v>1161</v>
      </c>
      <c r="F142" s="177" t="s">
        <v>1162</v>
      </c>
      <c r="G142" s="178" t="s">
        <v>978</v>
      </c>
      <c r="H142" s="179">
        <v>340</v>
      </c>
      <c r="I142" s="180"/>
      <c r="J142" s="181">
        <f>ROUND(I142*H142,2)</f>
        <v>0</v>
      </c>
      <c r="K142" s="177" t="s">
        <v>136</v>
      </c>
      <c r="L142" s="41"/>
      <c r="M142" s="182" t="s">
        <v>19</v>
      </c>
      <c r="N142" s="183" t="s">
        <v>46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137</v>
      </c>
      <c r="AT142" s="186" t="s">
        <v>132</v>
      </c>
      <c r="AU142" s="186" t="s">
        <v>85</v>
      </c>
      <c r="AY142" s="19" t="s">
        <v>130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83</v>
      </c>
      <c r="BK142" s="187">
        <f>ROUND(I142*H142,2)</f>
        <v>0</v>
      </c>
      <c r="BL142" s="19" t="s">
        <v>137</v>
      </c>
      <c r="BM142" s="186" t="s">
        <v>215</v>
      </c>
    </row>
    <row r="143" spans="1:65" s="2" customFormat="1" ht="11.25">
      <c r="A143" s="36"/>
      <c r="B143" s="37"/>
      <c r="C143" s="38"/>
      <c r="D143" s="188" t="s">
        <v>138</v>
      </c>
      <c r="E143" s="38"/>
      <c r="F143" s="189" t="s">
        <v>1163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138</v>
      </c>
      <c r="AU143" s="19" t="s">
        <v>85</v>
      </c>
    </row>
    <row r="144" spans="1:65" s="2" customFormat="1" ht="19.5">
      <c r="A144" s="36"/>
      <c r="B144" s="37"/>
      <c r="C144" s="38"/>
      <c r="D144" s="193" t="s">
        <v>140</v>
      </c>
      <c r="E144" s="38"/>
      <c r="F144" s="194" t="s">
        <v>1164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140</v>
      </c>
      <c r="AU144" s="19" t="s">
        <v>85</v>
      </c>
    </row>
    <row r="145" spans="1:65" s="13" customFormat="1" ht="11.25">
      <c r="B145" s="195"/>
      <c r="C145" s="196"/>
      <c r="D145" s="193" t="s">
        <v>142</v>
      </c>
      <c r="E145" s="197" t="s">
        <v>19</v>
      </c>
      <c r="F145" s="198" t="s">
        <v>1165</v>
      </c>
      <c r="G145" s="196"/>
      <c r="H145" s="199">
        <v>20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142</v>
      </c>
      <c r="AU145" s="205" t="s">
        <v>85</v>
      </c>
      <c r="AV145" s="13" t="s">
        <v>85</v>
      </c>
      <c r="AW145" s="13" t="s">
        <v>36</v>
      </c>
      <c r="AX145" s="13" t="s">
        <v>75</v>
      </c>
      <c r="AY145" s="205" t="s">
        <v>130</v>
      </c>
    </row>
    <row r="146" spans="1:65" s="13" customFormat="1" ht="11.25">
      <c r="B146" s="195"/>
      <c r="C146" s="196"/>
      <c r="D146" s="193" t="s">
        <v>142</v>
      </c>
      <c r="E146" s="197" t="s">
        <v>19</v>
      </c>
      <c r="F146" s="198" t="s">
        <v>1166</v>
      </c>
      <c r="G146" s="196"/>
      <c r="H146" s="199">
        <v>90</v>
      </c>
      <c r="I146" s="200"/>
      <c r="J146" s="196"/>
      <c r="K146" s="196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142</v>
      </c>
      <c r="AU146" s="205" t="s">
        <v>85</v>
      </c>
      <c r="AV146" s="13" t="s">
        <v>85</v>
      </c>
      <c r="AW146" s="13" t="s">
        <v>36</v>
      </c>
      <c r="AX146" s="13" t="s">
        <v>75</v>
      </c>
      <c r="AY146" s="205" t="s">
        <v>130</v>
      </c>
    </row>
    <row r="147" spans="1:65" s="13" customFormat="1" ht="11.25">
      <c r="B147" s="195"/>
      <c r="C147" s="196"/>
      <c r="D147" s="193" t="s">
        <v>142</v>
      </c>
      <c r="E147" s="197" t="s">
        <v>19</v>
      </c>
      <c r="F147" s="198" t="s">
        <v>1167</v>
      </c>
      <c r="G147" s="196"/>
      <c r="H147" s="199">
        <v>30</v>
      </c>
      <c r="I147" s="200"/>
      <c r="J147" s="196"/>
      <c r="K147" s="196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142</v>
      </c>
      <c r="AU147" s="205" t="s">
        <v>85</v>
      </c>
      <c r="AV147" s="13" t="s">
        <v>85</v>
      </c>
      <c r="AW147" s="13" t="s">
        <v>36</v>
      </c>
      <c r="AX147" s="13" t="s">
        <v>75</v>
      </c>
      <c r="AY147" s="205" t="s">
        <v>130</v>
      </c>
    </row>
    <row r="148" spans="1:65" s="13" customFormat="1" ht="11.25">
      <c r="B148" s="195"/>
      <c r="C148" s="196"/>
      <c r="D148" s="193" t="s">
        <v>142</v>
      </c>
      <c r="E148" s="197" t="s">
        <v>19</v>
      </c>
      <c r="F148" s="198" t="s">
        <v>1168</v>
      </c>
      <c r="G148" s="196"/>
      <c r="H148" s="199">
        <v>200</v>
      </c>
      <c r="I148" s="200"/>
      <c r="J148" s="196"/>
      <c r="K148" s="196"/>
      <c r="L148" s="201"/>
      <c r="M148" s="202"/>
      <c r="N148" s="203"/>
      <c r="O148" s="203"/>
      <c r="P148" s="203"/>
      <c r="Q148" s="203"/>
      <c r="R148" s="203"/>
      <c r="S148" s="203"/>
      <c r="T148" s="204"/>
      <c r="AT148" s="205" t="s">
        <v>142</v>
      </c>
      <c r="AU148" s="205" t="s">
        <v>85</v>
      </c>
      <c r="AV148" s="13" t="s">
        <v>85</v>
      </c>
      <c r="AW148" s="13" t="s">
        <v>36</v>
      </c>
      <c r="AX148" s="13" t="s">
        <v>75</v>
      </c>
      <c r="AY148" s="205" t="s">
        <v>130</v>
      </c>
    </row>
    <row r="149" spans="1:65" s="14" customFormat="1" ht="11.25">
      <c r="B149" s="206"/>
      <c r="C149" s="207"/>
      <c r="D149" s="193" t="s">
        <v>142</v>
      </c>
      <c r="E149" s="208" t="s">
        <v>19</v>
      </c>
      <c r="F149" s="209" t="s">
        <v>145</v>
      </c>
      <c r="G149" s="207"/>
      <c r="H149" s="210">
        <v>340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142</v>
      </c>
      <c r="AU149" s="216" t="s">
        <v>85</v>
      </c>
      <c r="AV149" s="14" t="s">
        <v>137</v>
      </c>
      <c r="AW149" s="14" t="s">
        <v>36</v>
      </c>
      <c r="AX149" s="14" t="s">
        <v>83</v>
      </c>
      <c r="AY149" s="216" t="s">
        <v>130</v>
      </c>
    </row>
    <row r="150" spans="1:65" s="12" customFormat="1" ht="22.9" customHeight="1">
      <c r="B150" s="159"/>
      <c r="C150" s="160"/>
      <c r="D150" s="161" t="s">
        <v>74</v>
      </c>
      <c r="E150" s="173" t="s">
        <v>1169</v>
      </c>
      <c r="F150" s="173" t="s">
        <v>1170</v>
      </c>
      <c r="G150" s="160"/>
      <c r="H150" s="160"/>
      <c r="I150" s="163"/>
      <c r="J150" s="174">
        <f>BK150</f>
        <v>0</v>
      </c>
      <c r="K150" s="160"/>
      <c r="L150" s="165"/>
      <c r="M150" s="166"/>
      <c r="N150" s="167"/>
      <c r="O150" s="167"/>
      <c r="P150" s="168">
        <f>SUM(P151:P161)</f>
        <v>0</v>
      </c>
      <c r="Q150" s="167"/>
      <c r="R150" s="168">
        <f>SUM(R151:R161)</f>
        <v>0</v>
      </c>
      <c r="S150" s="167"/>
      <c r="T150" s="169">
        <f>SUM(T151:T161)</f>
        <v>0</v>
      </c>
      <c r="AR150" s="170" t="s">
        <v>165</v>
      </c>
      <c r="AT150" s="171" t="s">
        <v>74</v>
      </c>
      <c r="AU150" s="171" t="s">
        <v>83</v>
      </c>
      <c r="AY150" s="170" t="s">
        <v>130</v>
      </c>
      <c r="BK150" s="172">
        <f>SUM(BK151:BK161)</f>
        <v>0</v>
      </c>
    </row>
    <row r="151" spans="1:65" s="2" customFormat="1" ht="16.5" customHeight="1">
      <c r="A151" s="36"/>
      <c r="B151" s="37"/>
      <c r="C151" s="175" t="s">
        <v>201</v>
      </c>
      <c r="D151" s="175" t="s">
        <v>132</v>
      </c>
      <c r="E151" s="176" t="s">
        <v>1171</v>
      </c>
      <c r="F151" s="177" t="s">
        <v>1172</v>
      </c>
      <c r="G151" s="178" t="s">
        <v>1142</v>
      </c>
      <c r="H151" s="251"/>
      <c r="I151" s="180"/>
      <c r="J151" s="181">
        <f>ROUND(I151*H151,2)</f>
        <v>0</v>
      </c>
      <c r="K151" s="177" t="s">
        <v>136</v>
      </c>
      <c r="L151" s="41"/>
      <c r="M151" s="182" t="s">
        <v>19</v>
      </c>
      <c r="N151" s="183" t="s">
        <v>46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1105</v>
      </c>
      <c r="AT151" s="186" t="s">
        <v>132</v>
      </c>
      <c r="AU151" s="186" t="s">
        <v>85</v>
      </c>
      <c r="AY151" s="19" t="s">
        <v>130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83</v>
      </c>
      <c r="BK151" s="187">
        <f>ROUND(I151*H151,2)</f>
        <v>0</v>
      </c>
      <c r="BL151" s="19" t="s">
        <v>1105</v>
      </c>
      <c r="BM151" s="186" t="s">
        <v>1173</v>
      </c>
    </row>
    <row r="152" spans="1:65" s="2" customFormat="1" ht="11.25">
      <c r="A152" s="36"/>
      <c r="B152" s="37"/>
      <c r="C152" s="38"/>
      <c r="D152" s="188" t="s">
        <v>138</v>
      </c>
      <c r="E152" s="38"/>
      <c r="F152" s="189" t="s">
        <v>1174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138</v>
      </c>
      <c r="AU152" s="19" t="s">
        <v>85</v>
      </c>
    </row>
    <row r="153" spans="1:65" s="2" customFormat="1" ht="78">
      <c r="A153" s="36"/>
      <c r="B153" s="37"/>
      <c r="C153" s="38"/>
      <c r="D153" s="193" t="s">
        <v>140</v>
      </c>
      <c r="E153" s="38"/>
      <c r="F153" s="194" t="s">
        <v>1175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140</v>
      </c>
      <c r="AU153" s="19" t="s">
        <v>85</v>
      </c>
    </row>
    <row r="154" spans="1:65" s="15" customFormat="1" ht="11.25">
      <c r="B154" s="217"/>
      <c r="C154" s="218"/>
      <c r="D154" s="193" t="s">
        <v>142</v>
      </c>
      <c r="E154" s="219" t="s">
        <v>19</v>
      </c>
      <c r="F154" s="220" t="s">
        <v>1176</v>
      </c>
      <c r="G154" s="218"/>
      <c r="H154" s="219" t="s">
        <v>19</v>
      </c>
      <c r="I154" s="221"/>
      <c r="J154" s="218"/>
      <c r="K154" s="218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142</v>
      </c>
      <c r="AU154" s="226" t="s">
        <v>85</v>
      </c>
      <c r="AV154" s="15" t="s">
        <v>83</v>
      </c>
      <c r="AW154" s="15" t="s">
        <v>36</v>
      </c>
      <c r="AX154" s="15" t="s">
        <v>75</v>
      </c>
      <c r="AY154" s="226" t="s">
        <v>130</v>
      </c>
    </row>
    <row r="155" spans="1:65" s="15" customFormat="1" ht="11.25">
      <c r="B155" s="217"/>
      <c r="C155" s="218"/>
      <c r="D155" s="193" t="s">
        <v>142</v>
      </c>
      <c r="E155" s="219" t="s">
        <v>19</v>
      </c>
      <c r="F155" s="220" t="s">
        <v>1177</v>
      </c>
      <c r="G155" s="218"/>
      <c r="H155" s="219" t="s">
        <v>19</v>
      </c>
      <c r="I155" s="221"/>
      <c r="J155" s="218"/>
      <c r="K155" s="218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142</v>
      </c>
      <c r="AU155" s="226" t="s">
        <v>85</v>
      </c>
      <c r="AV155" s="15" t="s">
        <v>83</v>
      </c>
      <c r="AW155" s="15" t="s">
        <v>36</v>
      </c>
      <c r="AX155" s="15" t="s">
        <v>75</v>
      </c>
      <c r="AY155" s="226" t="s">
        <v>130</v>
      </c>
    </row>
    <row r="156" spans="1:65" s="14" customFormat="1" ht="11.25">
      <c r="B156" s="206"/>
      <c r="C156" s="207"/>
      <c r="D156" s="193" t="s">
        <v>142</v>
      </c>
      <c r="E156" s="208" t="s">
        <v>19</v>
      </c>
      <c r="F156" s="209" t="s">
        <v>145</v>
      </c>
      <c r="G156" s="207"/>
      <c r="H156" s="210">
        <v>0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142</v>
      </c>
      <c r="AU156" s="216" t="s">
        <v>85</v>
      </c>
      <c r="AV156" s="14" t="s">
        <v>137</v>
      </c>
      <c r="AW156" s="14" t="s">
        <v>36</v>
      </c>
      <c r="AX156" s="14" t="s">
        <v>83</v>
      </c>
      <c r="AY156" s="216" t="s">
        <v>130</v>
      </c>
    </row>
    <row r="157" spans="1:65" s="2" customFormat="1" ht="16.5" customHeight="1">
      <c r="A157" s="36"/>
      <c r="B157" s="37"/>
      <c r="C157" s="175" t="s">
        <v>8</v>
      </c>
      <c r="D157" s="175" t="s">
        <v>132</v>
      </c>
      <c r="E157" s="176" t="s">
        <v>1178</v>
      </c>
      <c r="F157" s="177" t="s">
        <v>1179</v>
      </c>
      <c r="G157" s="178" t="s">
        <v>1104</v>
      </c>
      <c r="H157" s="179">
        <v>1</v>
      </c>
      <c r="I157" s="180"/>
      <c r="J157" s="181">
        <f>ROUND(I157*H157,2)</f>
        <v>0</v>
      </c>
      <c r="K157" s="177" t="s">
        <v>136</v>
      </c>
      <c r="L157" s="41"/>
      <c r="M157" s="182" t="s">
        <v>19</v>
      </c>
      <c r="N157" s="183" t="s">
        <v>46</v>
      </c>
      <c r="O157" s="66"/>
      <c r="P157" s="184">
        <f>O157*H157</f>
        <v>0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6" t="s">
        <v>1105</v>
      </c>
      <c r="AT157" s="186" t="s">
        <v>132</v>
      </c>
      <c r="AU157" s="186" t="s">
        <v>85</v>
      </c>
      <c r="AY157" s="19" t="s">
        <v>130</v>
      </c>
      <c r="BE157" s="187">
        <f>IF(N157="základní",J157,0)</f>
        <v>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83</v>
      </c>
      <c r="BK157" s="187">
        <f>ROUND(I157*H157,2)</f>
        <v>0</v>
      </c>
      <c r="BL157" s="19" t="s">
        <v>1105</v>
      </c>
      <c r="BM157" s="186" t="s">
        <v>1180</v>
      </c>
    </row>
    <row r="158" spans="1:65" s="2" customFormat="1" ht="11.25">
      <c r="A158" s="36"/>
      <c r="B158" s="37"/>
      <c r="C158" s="38"/>
      <c r="D158" s="188" t="s">
        <v>138</v>
      </c>
      <c r="E158" s="38"/>
      <c r="F158" s="189" t="s">
        <v>1181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138</v>
      </c>
      <c r="AU158" s="19" t="s">
        <v>85</v>
      </c>
    </row>
    <row r="159" spans="1:65" s="13" customFormat="1" ht="11.25">
      <c r="B159" s="195"/>
      <c r="C159" s="196"/>
      <c r="D159" s="193" t="s">
        <v>142</v>
      </c>
      <c r="E159" s="197" t="s">
        <v>19</v>
      </c>
      <c r="F159" s="198" t="s">
        <v>1182</v>
      </c>
      <c r="G159" s="196"/>
      <c r="H159" s="199">
        <v>1</v>
      </c>
      <c r="I159" s="200"/>
      <c r="J159" s="196"/>
      <c r="K159" s="196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142</v>
      </c>
      <c r="AU159" s="205" t="s">
        <v>85</v>
      </c>
      <c r="AV159" s="13" t="s">
        <v>85</v>
      </c>
      <c r="AW159" s="13" t="s">
        <v>36</v>
      </c>
      <c r="AX159" s="13" t="s">
        <v>75</v>
      </c>
      <c r="AY159" s="205" t="s">
        <v>130</v>
      </c>
    </row>
    <row r="160" spans="1:65" s="15" customFormat="1" ht="11.25">
      <c r="B160" s="217"/>
      <c r="C160" s="218"/>
      <c r="D160" s="193" t="s">
        <v>142</v>
      </c>
      <c r="E160" s="219" t="s">
        <v>19</v>
      </c>
      <c r="F160" s="220" t="s">
        <v>1183</v>
      </c>
      <c r="G160" s="218"/>
      <c r="H160" s="219" t="s">
        <v>19</v>
      </c>
      <c r="I160" s="221"/>
      <c r="J160" s="218"/>
      <c r="K160" s="218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142</v>
      </c>
      <c r="AU160" s="226" t="s">
        <v>85</v>
      </c>
      <c r="AV160" s="15" t="s">
        <v>83</v>
      </c>
      <c r="AW160" s="15" t="s">
        <v>36</v>
      </c>
      <c r="AX160" s="15" t="s">
        <v>75</v>
      </c>
      <c r="AY160" s="226" t="s">
        <v>130</v>
      </c>
    </row>
    <row r="161" spans="1:65" s="14" customFormat="1" ht="11.25">
      <c r="B161" s="206"/>
      <c r="C161" s="207"/>
      <c r="D161" s="193" t="s">
        <v>142</v>
      </c>
      <c r="E161" s="208" t="s">
        <v>19</v>
      </c>
      <c r="F161" s="209" t="s">
        <v>145</v>
      </c>
      <c r="G161" s="207"/>
      <c r="H161" s="210">
        <v>1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142</v>
      </c>
      <c r="AU161" s="216" t="s">
        <v>85</v>
      </c>
      <c r="AV161" s="14" t="s">
        <v>137</v>
      </c>
      <c r="AW161" s="14" t="s">
        <v>36</v>
      </c>
      <c r="AX161" s="14" t="s">
        <v>83</v>
      </c>
      <c r="AY161" s="216" t="s">
        <v>130</v>
      </c>
    </row>
    <row r="162" spans="1:65" s="12" customFormat="1" ht="22.9" customHeight="1">
      <c r="B162" s="159"/>
      <c r="C162" s="160"/>
      <c r="D162" s="161" t="s">
        <v>74</v>
      </c>
      <c r="E162" s="173" t="s">
        <v>1184</v>
      </c>
      <c r="F162" s="173" t="s">
        <v>1185</v>
      </c>
      <c r="G162" s="160"/>
      <c r="H162" s="160"/>
      <c r="I162" s="163"/>
      <c r="J162" s="174">
        <f>BK162</f>
        <v>0</v>
      </c>
      <c r="K162" s="160"/>
      <c r="L162" s="165"/>
      <c r="M162" s="166"/>
      <c r="N162" s="167"/>
      <c r="O162" s="167"/>
      <c r="P162" s="168">
        <f>SUM(P163:P190)</f>
        <v>0</v>
      </c>
      <c r="Q162" s="167"/>
      <c r="R162" s="168">
        <f>SUM(R163:R190)</f>
        <v>0</v>
      </c>
      <c r="S162" s="167"/>
      <c r="T162" s="169">
        <f>SUM(T163:T190)</f>
        <v>0</v>
      </c>
      <c r="AR162" s="170" t="s">
        <v>165</v>
      </c>
      <c r="AT162" s="171" t="s">
        <v>74</v>
      </c>
      <c r="AU162" s="171" t="s">
        <v>83</v>
      </c>
      <c r="AY162" s="170" t="s">
        <v>130</v>
      </c>
      <c r="BK162" s="172">
        <f>SUM(BK163:BK190)</f>
        <v>0</v>
      </c>
    </row>
    <row r="163" spans="1:65" s="2" customFormat="1" ht="16.5" customHeight="1">
      <c r="A163" s="36"/>
      <c r="B163" s="37"/>
      <c r="C163" s="175" t="s">
        <v>209</v>
      </c>
      <c r="D163" s="175" t="s">
        <v>132</v>
      </c>
      <c r="E163" s="176" t="s">
        <v>1186</v>
      </c>
      <c r="F163" s="177" t="s">
        <v>1187</v>
      </c>
      <c r="G163" s="178" t="s">
        <v>1188</v>
      </c>
      <c r="H163" s="179">
        <v>32</v>
      </c>
      <c r="I163" s="180"/>
      <c r="J163" s="181">
        <f>ROUND(I163*H163,2)</f>
        <v>0</v>
      </c>
      <c r="K163" s="177" t="s">
        <v>19</v>
      </c>
      <c r="L163" s="41"/>
      <c r="M163" s="182" t="s">
        <v>19</v>
      </c>
      <c r="N163" s="183" t="s">
        <v>46</v>
      </c>
      <c r="O163" s="66"/>
      <c r="P163" s="184">
        <f>O163*H163</f>
        <v>0</v>
      </c>
      <c r="Q163" s="184">
        <v>0</v>
      </c>
      <c r="R163" s="184">
        <f>Q163*H163</f>
        <v>0</v>
      </c>
      <c r="S163" s="184">
        <v>0</v>
      </c>
      <c r="T163" s="185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6" t="s">
        <v>1105</v>
      </c>
      <c r="AT163" s="186" t="s">
        <v>132</v>
      </c>
      <c r="AU163" s="186" t="s">
        <v>85</v>
      </c>
      <c r="AY163" s="19" t="s">
        <v>130</v>
      </c>
      <c r="BE163" s="187">
        <f>IF(N163="základní",J163,0)</f>
        <v>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83</v>
      </c>
      <c r="BK163" s="187">
        <f>ROUND(I163*H163,2)</f>
        <v>0</v>
      </c>
      <c r="BL163" s="19" t="s">
        <v>1105</v>
      </c>
      <c r="BM163" s="186" t="s">
        <v>1189</v>
      </c>
    </row>
    <row r="164" spans="1:65" s="13" customFormat="1" ht="11.25">
      <c r="B164" s="195"/>
      <c r="C164" s="196"/>
      <c r="D164" s="193" t="s">
        <v>142</v>
      </c>
      <c r="E164" s="197" t="s">
        <v>19</v>
      </c>
      <c r="F164" s="198" t="s">
        <v>1190</v>
      </c>
      <c r="G164" s="196"/>
      <c r="H164" s="199">
        <v>32</v>
      </c>
      <c r="I164" s="200"/>
      <c r="J164" s="196"/>
      <c r="K164" s="196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142</v>
      </c>
      <c r="AU164" s="205" t="s">
        <v>85</v>
      </c>
      <c r="AV164" s="13" t="s">
        <v>85</v>
      </c>
      <c r="AW164" s="13" t="s">
        <v>36</v>
      </c>
      <c r="AX164" s="13" t="s">
        <v>75</v>
      </c>
      <c r="AY164" s="205" t="s">
        <v>130</v>
      </c>
    </row>
    <row r="165" spans="1:65" s="14" customFormat="1" ht="11.25">
      <c r="B165" s="206"/>
      <c r="C165" s="207"/>
      <c r="D165" s="193" t="s">
        <v>142</v>
      </c>
      <c r="E165" s="208" t="s">
        <v>19</v>
      </c>
      <c r="F165" s="209" t="s">
        <v>145</v>
      </c>
      <c r="G165" s="207"/>
      <c r="H165" s="210">
        <v>32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142</v>
      </c>
      <c r="AU165" s="216" t="s">
        <v>85</v>
      </c>
      <c r="AV165" s="14" t="s">
        <v>137</v>
      </c>
      <c r="AW165" s="14" t="s">
        <v>36</v>
      </c>
      <c r="AX165" s="14" t="s">
        <v>83</v>
      </c>
      <c r="AY165" s="216" t="s">
        <v>130</v>
      </c>
    </row>
    <row r="166" spans="1:65" s="2" customFormat="1" ht="16.5" customHeight="1">
      <c r="A166" s="36"/>
      <c r="B166" s="37"/>
      <c r="C166" s="175" t="s">
        <v>242</v>
      </c>
      <c r="D166" s="175" t="s">
        <v>132</v>
      </c>
      <c r="E166" s="176" t="s">
        <v>1191</v>
      </c>
      <c r="F166" s="177" t="s">
        <v>1192</v>
      </c>
      <c r="G166" s="178" t="s">
        <v>1188</v>
      </c>
      <c r="H166" s="179">
        <v>48</v>
      </c>
      <c r="I166" s="180"/>
      <c r="J166" s="181">
        <f>ROUND(I166*H166,2)</f>
        <v>0</v>
      </c>
      <c r="K166" s="177" t="s">
        <v>19</v>
      </c>
      <c r="L166" s="41"/>
      <c r="M166" s="182" t="s">
        <v>19</v>
      </c>
      <c r="N166" s="183" t="s">
        <v>46</v>
      </c>
      <c r="O166" s="66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1105</v>
      </c>
      <c r="AT166" s="186" t="s">
        <v>132</v>
      </c>
      <c r="AU166" s="186" t="s">
        <v>85</v>
      </c>
      <c r="AY166" s="19" t="s">
        <v>130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83</v>
      </c>
      <c r="BK166" s="187">
        <f>ROUND(I166*H166,2)</f>
        <v>0</v>
      </c>
      <c r="BL166" s="19" t="s">
        <v>1105</v>
      </c>
      <c r="BM166" s="186" t="s">
        <v>1193</v>
      </c>
    </row>
    <row r="167" spans="1:65" s="13" customFormat="1" ht="11.25">
      <c r="B167" s="195"/>
      <c r="C167" s="196"/>
      <c r="D167" s="193" t="s">
        <v>142</v>
      </c>
      <c r="E167" s="197" t="s">
        <v>19</v>
      </c>
      <c r="F167" s="198" t="s">
        <v>1194</v>
      </c>
      <c r="G167" s="196"/>
      <c r="H167" s="199">
        <v>48</v>
      </c>
      <c r="I167" s="200"/>
      <c r="J167" s="196"/>
      <c r="K167" s="196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142</v>
      </c>
      <c r="AU167" s="205" t="s">
        <v>85</v>
      </c>
      <c r="AV167" s="13" t="s">
        <v>85</v>
      </c>
      <c r="AW167" s="13" t="s">
        <v>36</v>
      </c>
      <c r="AX167" s="13" t="s">
        <v>75</v>
      </c>
      <c r="AY167" s="205" t="s">
        <v>130</v>
      </c>
    </row>
    <row r="168" spans="1:65" s="14" customFormat="1" ht="11.25">
      <c r="B168" s="206"/>
      <c r="C168" s="207"/>
      <c r="D168" s="193" t="s">
        <v>142</v>
      </c>
      <c r="E168" s="208" t="s">
        <v>19</v>
      </c>
      <c r="F168" s="209" t="s">
        <v>145</v>
      </c>
      <c r="G168" s="207"/>
      <c r="H168" s="210">
        <v>48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142</v>
      </c>
      <c r="AU168" s="216" t="s">
        <v>85</v>
      </c>
      <c r="AV168" s="14" t="s">
        <v>137</v>
      </c>
      <c r="AW168" s="14" t="s">
        <v>36</v>
      </c>
      <c r="AX168" s="14" t="s">
        <v>83</v>
      </c>
      <c r="AY168" s="216" t="s">
        <v>130</v>
      </c>
    </row>
    <row r="169" spans="1:65" s="2" customFormat="1" ht="16.5" customHeight="1">
      <c r="A169" s="36"/>
      <c r="B169" s="37"/>
      <c r="C169" s="175" t="s">
        <v>215</v>
      </c>
      <c r="D169" s="175" t="s">
        <v>132</v>
      </c>
      <c r="E169" s="176" t="s">
        <v>1195</v>
      </c>
      <c r="F169" s="177" t="s">
        <v>1196</v>
      </c>
      <c r="G169" s="178" t="s">
        <v>1188</v>
      </c>
      <c r="H169" s="179">
        <v>24</v>
      </c>
      <c r="I169" s="180"/>
      <c r="J169" s="181">
        <f>ROUND(I169*H169,2)</f>
        <v>0</v>
      </c>
      <c r="K169" s="177" t="s">
        <v>19</v>
      </c>
      <c r="L169" s="41"/>
      <c r="M169" s="182" t="s">
        <v>19</v>
      </c>
      <c r="N169" s="183" t="s">
        <v>46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1105</v>
      </c>
      <c r="AT169" s="186" t="s">
        <v>132</v>
      </c>
      <c r="AU169" s="186" t="s">
        <v>85</v>
      </c>
      <c r="AY169" s="19" t="s">
        <v>130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83</v>
      </c>
      <c r="BK169" s="187">
        <f>ROUND(I169*H169,2)</f>
        <v>0</v>
      </c>
      <c r="BL169" s="19" t="s">
        <v>1105</v>
      </c>
      <c r="BM169" s="186" t="s">
        <v>1197</v>
      </c>
    </row>
    <row r="170" spans="1:65" s="13" customFormat="1" ht="11.25">
      <c r="B170" s="195"/>
      <c r="C170" s="196"/>
      <c r="D170" s="193" t="s">
        <v>142</v>
      </c>
      <c r="E170" s="197" t="s">
        <v>19</v>
      </c>
      <c r="F170" s="198" t="s">
        <v>1198</v>
      </c>
      <c r="G170" s="196"/>
      <c r="H170" s="199">
        <v>24</v>
      </c>
      <c r="I170" s="200"/>
      <c r="J170" s="196"/>
      <c r="K170" s="196"/>
      <c r="L170" s="201"/>
      <c r="M170" s="202"/>
      <c r="N170" s="203"/>
      <c r="O170" s="203"/>
      <c r="P170" s="203"/>
      <c r="Q170" s="203"/>
      <c r="R170" s="203"/>
      <c r="S170" s="203"/>
      <c r="T170" s="204"/>
      <c r="AT170" s="205" t="s">
        <v>142</v>
      </c>
      <c r="AU170" s="205" t="s">
        <v>85</v>
      </c>
      <c r="AV170" s="13" t="s">
        <v>85</v>
      </c>
      <c r="AW170" s="13" t="s">
        <v>36</v>
      </c>
      <c r="AX170" s="13" t="s">
        <v>75</v>
      </c>
      <c r="AY170" s="205" t="s">
        <v>130</v>
      </c>
    </row>
    <row r="171" spans="1:65" s="14" customFormat="1" ht="11.25">
      <c r="B171" s="206"/>
      <c r="C171" s="207"/>
      <c r="D171" s="193" t="s">
        <v>142</v>
      </c>
      <c r="E171" s="208" t="s">
        <v>19</v>
      </c>
      <c r="F171" s="209" t="s">
        <v>145</v>
      </c>
      <c r="G171" s="207"/>
      <c r="H171" s="210">
        <v>24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142</v>
      </c>
      <c r="AU171" s="216" t="s">
        <v>85</v>
      </c>
      <c r="AV171" s="14" t="s">
        <v>137</v>
      </c>
      <c r="AW171" s="14" t="s">
        <v>36</v>
      </c>
      <c r="AX171" s="14" t="s">
        <v>83</v>
      </c>
      <c r="AY171" s="216" t="s">
        <v>130</v>
      </c>
    </row>
    <row r="172" spans="1:65" s="2" customFormat="1" ht="16.5" customHeight="1">
      <c r="A172" s="36"/>
      <c r="B172" s="37"/>
      <c r="C172" s="175" t="s">
        <v>254</v>
      </c>
      <c r="D172" s="175" t="s">
        <v>132</v>
      </c>
      <c r="E172" s="176" t="s">
        <v>1199</v>
      </c>
      <c r="F172" s="177" t="s">
        <v>1200</v>
      </c>
      <c r="G172" s="178" t="s">
        <v>1188</v>
      </c>
      <c r="H172" s="179">
        <v>8</v>
      </c>
      <c r="I172" s="180"/>
      <c r="J172" s="181">
        <f>ROUND(I172*H172,2)</f>
        <v>0</v>
      </c>
      <c r="K172" s="177" t="s">
        <v>19</v>
      </c>
      <c r="L172" s="41"/>
      <c r="M172" s="182" t="s">
        <v>19</v>
      </c>
      <c r="N172" s="183" t="s">
        <v>46</v>
      </c>
      <c r="O172" s="66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1105</v>
      </c>
      <c r="AT172" s="186" t="s">
        <v>132</v>
      </c>
      <c r="AU172" s="186" t="s">
        <v>85</v>
      </c>
      <c r="AY172" s="19" t="s">
        <v>130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83</v>
      </c>
      <c r="BK172" s="187">
        <f>ROUND(I172*H172,2)</f>
        <v>0</v>
      </c>
      <c r="BL172" s="19" t="s">
        <v>1105</v>
      </c>
      <c r="BM172" s="186" t="s">
        <v>1201</v>
      </c>
    </row>
    <row r="173" spans="1:65" s="13" customFormat="1" ht="11.25">
      <c r="B173" s="195"/>
      <c r="C173" s="196"/>
      <c r="D173" s="193" t="s">
        <v>142</v>
      </c>
      <c r="E173" s="197" t="s">
        <v>19</v>
      </c>
      <c r="F173" s="198" t="s">
        <v>1202</v>
      </c>
      <c r="G173" s="196"/>
      <c r="H173" s="199">
        <v>8</v>
      </c>
      <c r="I173" s="200"/>
      <c r="J173" s="196"/>
      <c r="K173" s="196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142</v>
      </c>
      <c r="AU173" s="205" t="s">
        <v>85</v>
      </c>
      <c r="AV173" s="13" t="s">
        <v>85</v>
      </c>
      <c r="AW173" s="13" t="s">
        <v>36</v>
      </c>
      <c r="AX173" s="13" t="s">
        <v>75</v>
      </c>
      <c r="AY173" s="205" t="s">
        <v>130</v>
      </c>
    </row>
    <row r="174" spans="1:65" s="14" customFormat="1" ht="11.25">
      <c r="B174" s="206"/>
      <c r="C174" s="207"/>
      <c r="D174" s="193" t="s">
        <v>142</v>
      </c>
      <c r="E174" s="208" t="s">
        <v>19</v>
      </c>
      <c r="F174" s="209" t="s">
        <v>145</v>
      </c>
      <c r="G174" s="207"/>
      <c r="H174" s="210">
        <v>8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142</v>
      </c>
      <c r="AU174" s="216" t="s">
        <v>85</v>
      </c>
      <c r="AV174" s="14" t="s">
        <v>137</v>
      </c>
      <c r="AW174" s="14" t="s">
        <v>36</v>
      </c>
      <c r="AX174" s="14" t="s">
        <v>83</v>
      </c>
      <c r="AY174" s="216" t="s">
        <v>130</v>
      </c>
    </row>
    <row r="175" spans="1:65" s="2" customFormat="1" ht="16.5" customHeight="1">
      <c r="A175" s="36"/>
      <c r="B175" s="37"/>
      <c r="C175" s="175" t="s">
        <v>222</v>
      </c>
      <c r="D175" s="175" t="s">
        <v>132</v>
      </c>
      <c r="E175" s="176" t="s">
        <v>1203</v>
      </c>
      <c r="F175" s="177" t="s">
        <v>1204</v>
      </c>
      <c r="G175" s="178" t="s">
        <v>1188</v>
      </c>
      <c r="H175" s="179">
        <v>24</v>
      </c>
      <c r="I175" s="180"/>
      <c r="J175" s="181">
        <f>ROUND(I175*H175,2)</f>
        <v>0</v>
      </c>
      <c r="K175" s="177" t="s">
        <v>19</v>
      </c>
      <c r="L175" s="41"/>
      <c r="M175" s="182" t="s">
        <v>19</v>
      </c>
      <c r="N175" s="183" t="s">
        <v>46</v>
      </c>
      <c r="O175" s="66"/>
      <c r="P175" s="184">
        <f>O175*H175</f>
        <v>0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1105</v>
      </c>
      <c r="AT175" s="186" t="s">
        <v>132</v>
      </c>
      <c r="AU175" s="186" t="s">
        <v>85</v>
      </c>
      <c r="AY175" s="19" t="s">
        <v>130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83</v>
      </c>
      <c r="BK175" s="187">
        <f>ROUND(I175*H175,2)</f>
        <v>0</v>
      </c>
      <c r="BL175" s="19" t="s">
        <v>1105</v>
      </c>
      <c r="BM175" s="186" t="s">
        <v>1205</v>
      </c>
    </row>
    <row r="176" spans="1:65" s="13" customFormat="1" ht="11.25">
      <c r="B176" s="195"/>
      <c r="C176" s="196"/>
      <c r="D176" s="193" t="s">
        <v>142</v>
      </c>
      <c r="E176" s="197" t="s">
        <v>19</v>
      </c>
      <c r="F176" s="198" t="s">
        <v>1206</v>
      </c>
      <c r="G176" s="196"/>
      <c r="H176" s="199">
        <v>8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142</v>
      </c>
      <c r="AU176" s="205" t="s">
        <v>85</v>
      </c>
      <c r="AV176" s="13" t="s">
        <v>85</v>
      </c>
      <c r="AW176" s="13" t="s">
        <v>36</v>
      </c>
      <c r="AX176" s="13" t="s">
        <v>75</v>
      </c>
      <c r="AY176" s="205" t="s">
        <v>130</v>
      </c>
    </row>
    <row r="177" spans="1:65" s="13" customFormat="1" ht="11.25">
      <c r="B177" s="195"/>
      <c r="C177" s="196"/>
      <c r="D177" s="193" t="s">
        <v>142</v>
      </c>
      <c r="E177" s="197" t="s">
        <v>19</v>
      </c>
      <c r="F177" s="198" t="s">
        <v>1207</v>
      </c>
      <c r="G177" s="196"/>
      <c r="H177" s="199">
        <v>16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142</v>
      </c>
      <c r="AU177" s="205" t="s">
        <v>85</v>
      </c>
      <c r="AV177" s="13" t="s">
        <v>85</v>
      </c>
      <c r="AW177" s="13" t="s">
        <v>36</v>
      </c>
      <c r="AX177" s="13" t="s">
        <v>75</v>
      </c>
      <c r="AY177" s="205" t="s">
        <v>130</v>
      </c>
    </row>
    <row r="178" spans="1:65" s="14" customFormat="1" ht="11.25">
      <c r="B178" s="206"/>
      <c r="C178" s="207"/>
      <c r="D178" s="193" t="s">
        <v>142</v>
      </c>
      <c r="E178" s="208" t="s">
        <v>19</v>
      </c>
      <c r="F178" s="209" t="s">
        <v>145</v>
      </c>
      <c r="G178" s="207"/>
      <c r="H178" s="210">
        <v>24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142</v>
      </c>
      <c r="AU178" s="216" t="s">
        <v>85</v>
      </c>
      <c r="AV178" s="14" t="s">
        <v>137</v>
      </c>
      <c r="AW178" s="14" t="s">
        <v>36</v>
      </c>
      <c r="AX178" s="14" t="s">
        <v>83</v>
      </c>
      <c r="AY178" s="216" t="s">
        <v>130</v>
      </c>
    </row>
    <row r="179" spans="1:65" s="2" customFormat="1" ht="16.5" customHeight="1">
      <c r="A179" s="36"/>
      <c r="B179" s="37"/>
      <c r="C179" s="175" t="s">
        <v>7</v>
      </c>
      <c r="D179" s="175" t="s">
        <v>132</v>
      </c>
      <c r="E179" s="176" t="s">
        <v>1208</v>
      </c>
      <c r="F179" s="177" t="s">
        <v>1209</v>
      </c>
      <c r="G179" s="178" t="s">
        <v>978</v>
      </c>
      <c r="H179" s="179">
        <v>100</v>
      </c>
      <c r="I179" s="180"/>
      <c r="J179" s="181">
        <f>ROUND(I179*H179,2)</f>
        <v>0</v>
      </c>
      <c r="K179" s="177" t="s">
        <v>19</v>
      </c>
      <c r="L179" s="41"/>
      <c r="M179" s="182" t="s">
        <v>19</v>
      </c>
      <c r="N179" s="183" t="s">
        <v>46</v>
      </c>
      <c r="O179" s="66"/>
      <c r="P179" s="184">
        <f>O179*H179</f>
        <v>0</v>
      </c>
      <c r="Q179" s="184">
        <v>0</v>
      </c>
      <c r="R179" s="184">
        <f>Q179*H179</f>
        <v>0</v>
      </c>
      <c r="S179" s="184">
        <v>0</v>
      </c>
      <c r="T179" s="185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6" t="s">
        <v>1105</v>
      </c>
      <c r="AT179" s="186" t="s">
        <v>132</v>
      </c>
      <c r="AU179" s="186" t="s">
        <v>85</v>
      </c>
      <c r="AY179" s="19" t="s">
        <v>130</v>
      </c>
      <c r="BE179" s="187">
        <f>IF(N179="základní",J179,0)</f>
        <v>0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83</v>
      </c>
      <c r="BK179" s="187">
        <f>ROUND(I179*H179,2)</f>
        <v>0</v>
      </c>
      <c r="BL179" s="19" t="s">
        <v>1105</v>
      </c>
      <c r="BM179" s="186" t="s">
        <v>1210</v>
      </c>
    </row>
    <row r="180" spans="1:65" s="13" customFormat="1" ht="11.25">
      <c r="B180" s="195"/>
      <c r="C180" s="196"/>
      <c r="D180" s="193" t="s">
        <v>142</v>
      </c>
      <c r="E180" s="197" t="s">
        <v>19</v>
      </c>
      <c r="F180" s="198" t="s">
        <v>1211</v>
      </c>
      <c r="G180" s="196"/>
      <c r="H180" s="199">
        <v>100</v>
      </c>
      <c r="I180" s="200"/>
      <c r="J180" s="196"/>
      <c r="K180" s="196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142</v>
      </c>
      <c r="AU180" s="205" t="s">
        <v>85</v>
      </c>
      <c r="AV180" s="13" t="s">
        <v>85</v>
      </c>
      <c r="AW180" s="13" t="s">
        <v>36</v>
      </c>
      <c r="AX180" s="13" t="s">
        <v>75</v>
      </c>
      <c r="AY180" s="205" t="s">
        <v>130</v>
      </c>
    </row>
    <row r="181" spans="1:65" s="14" customFormat="1" ht="11.25">
      <c r="B181" s="206"/>
      <c r="C181" s="207"/>
      <c r="D181" s="193" t="s">
        <v>142</v>
      </c>
      <c r="E181" s="208" t="s">
        <v>19</v>
      </c>
      <c r="F181" s="209" t="s">
        <v>145</v>
      </c>
      <c r="G181" s="207"/>
      <c r="H181" s="210">
        <v>100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142</v>
      </c>
      <c r="AU181" s="216" t="s">
        <v>85</v>
      </c>
      <c r="AV181" s="14" t="s">
        <v>137</v>
      </c>
      <c r="AW181" s="14" t="s">
        <v>36</v>
      </c>
      <c r="AX181" s="14" t="s">
        <v>83</v>
      </c>
      <c r="AY181" s="216" t="s">
        <v>130</v>
      </c>
    </row>
    <row r="182" spans="1:65" s="2" customFormat="1" ht="16.5" customHeight="1">
      <c r="A182" s="36"/>
      <c r="B182" s="37"/>
      <c r="C182" s="175" t="s">
        <v>228</v>
      </c>
      <c r="D182" s="175" t="s">
        <v>132</v>
      </c>
      <c r="E182" s="176" t="s">
        <v>1212</v>
      </c>
      <c r="F182" s="177" t="s">
        <v>1213</v>
      </c>
      <c r="G182" s="178" t="s">
        <v>978</v>
      </c>
      <c r="H182" s="179">
        <v>200</v>
      </c>
      <c r="I182" s="180"/>
      <c r="J182" s="181">
        <f>ROUND(I182*H182,2)</f>
        <v>0</v>
      </c>
      <c r="K182" s="177" t="s">
        <v>19</v>
      </c>
      <c r="L182" s="41"/>
      <c r="M182" s="182" t="s">
        <v>19</v>
      </c>
      <c r="N182" s="183" t="s">
        <v>46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1105</v>
      </c>
      <c r="AT182" s="186" t="s">
        <v>132</v>
      </c>
      <c r="AU182" s="186" t="s">
        <v>85</v>
      </c>
      <c r="AY182" s="19" t="s">
        <v>130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83</v>
      </c>
      <c r="BK182" s="187">
        <f>ROUND(I182*H182,2)</f>
        <v>0</v>
      </c>
      <c r="BL182" s="19" t="s">
        <v>1105</v>
      </c>
      <c r="BM182" s="186" t="s">
        <v>1214</v>
      </c>
    </row>
    <row r="183" spans="1:65" s="13" customFormat="1" ht="11.25">
      <c r="B183" s="195"/>
      <c r="C183" s="196"/>
      <c r="D183" s="193" t="s">
        <v>142</v>
      </c>
      <c r="E183" s="197" t="s">
        <v>19</v>
      </c>
      <c r="F183" s="198" t="s">
        <v>1215</v>
      </c>
      <c r="G183" s="196"/>
      <c r="H183" s="199">
        <v>200</v>
      </c>
      <c r="I183" s="200"/>
      <c r="J183" s="196"/>
      <c r="K183" s="196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142</v>
      </c>
      <c r="AU183" s="205" t="s">
        <v>85</v>
      </c>
      <c r="AV183" s="13" t="s">
        <v>85</v>
      </c>
      <c r="AW183" s="13" t="s">
        <v>36</v>
      </c>
      <c r="AX183" s="13" t="s">
        <v>75</v>
      </c>
      <c r="AY183" s="205" t="s">
        <v>130</v>
      </c>
    </row>
    <row r="184" spans="1:65" s="14" customFormat="1" ht="11.25">
      <c r="B184" s="206"/>
      <c r="C184" s="207"/>
      <c r="D184" s="193" t="s">
        <v>142</v>
      </c>
      <c r="E184" s="208" t="s">
        <v>19</v>
      </c>
      <c r="F184" s="209" t="s">
        <v>145</v>
      </c>
      <c r="G184" s="207"/>
      <c r="H184" s="210">
        <v>200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142</v>
      </c>
      <c r="AU184" s="216" t="s">
        <v>85</v>
      </c>
      <c r="AV184" s="14" t="s">
        <v>137</v>
      </c>
      <c r="AW184" s="14" t="s">
        <v>36</v>
      </c>
      <c r="AX184" s="14" t="s">
        <v>83</v>
      </c>
      <c r="AY184" s="216" t="s">
        <v>130</v>
      </c>
    </row>
    <row r="185" spans="1:65" s="2" customFormat="1" ht="16.5" customHeight="1">
      <c r="A185" s="36"/>
      <c r="B185" s="37"/>
      <c r="C185" s="175" t="s">
        <v>282</v>
      </c>
      <c r="D185" s="175" t="s">
        <v>132</v>
      </c>
      <c r="E185" s="176" t="s">
        <v>1216</v>
      </c>
      <c r="F185" s="177" t="s">
        <v>1217</v>
      </c>
      <c r="G185" s="178" t="s">
        <v>978</v>
      </c>
      <c r="H185" s="179">
        <v>100</v>
      </c>
      <c r="I185" s="180"/>
      <c r="J185" s="181">
        <f>ROUND(I185*H185,2)</f>
        <v>0</v>
      </c>
      <c r="K185" s="177" t="s">
        <v>19</v>
      </c>
      <c r="L185" s="41"/>
      <c r="M185" s="182" t="s">
        <v>19</v>
      </c>
      <c r="N185" s="183" t="s">
        <v>46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1105</v>
      </c>
      <c r="AT185" s="186" t="s">
        <v>132</v>
      </c>
      <c r="AU185" s="186" t="s">
        <v>85</v>
      </c>
      <c r="AY185" s="19" t="s">
        <v>130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83</v>
      </c>
      <c r="BK185" s="187">
        <f>ROUND(I185*H185,2)</f>
        <v>0</v>
      </c>
      <c r="BL185" s="19" t="s">
        <v>1105</v>
      </c>
      <c r="BM185" s="186" t="s">
        <v>1218</v>
      </c>
    </row>
    <row r="186" spans="1:65" s="13" customFormat="1" ht="11.25">
      <c r="B186" s="195"/>
      <c r="C186" s="196"/>
      <c r="D186" s="193" t="s">
        <v>142</v>
      </c>
      <c r="E186" s="197" t="s">
        <v>19</v>
      </c>
      <c r="F186" s="198" t="s">
        <v>1219</v>
      </c>
      <c r="G186" s="196"/>
      <c r="H186" s="199">
        <v>100</v>
      </c>
      <c r="I186" s="200"/>
      <c r="J186" s="196"/>
      <c r="K186" s="196"/>
      <c r="L186" s="201"/>
      <c r="M186" s="202"/>
      <c r="N186" s="203"/>
      <c r="O186" s="203"/>
      <c r="P186" s="203"/>
      <c r="Q186" s="203"/>
      <c r="R186" s="203"/>
      <c r="S186" s="203"/>
      <c r="T186" s="204"/>
      <c r="AT186" s="205" t="s">
        <v>142</v>
      </c>
      <c r="AU186" s="205" t="s">
        <v>85</v>
      </c>
      <c r="AV186" s="13" t="s">
        <v>85</v>
      </c>
      <c r="AW186" s="13" t="s">
        <v>36</v>
      </c>
      <c r="AX186" s="13" t="s">
        <v>75</v>
      </c>
      <c r="AY186" s="205" t="s">
        <v>130</v>
      </c>
    </row>
    <row r="187" spans="1:65" s="14" customFormat="1" ht="11.25">
      <c r="B187" s="206"/>
      <c r="C187" s="207"/>
      <c r="D187" s="193" t="s">
        <v>142</v>
      </c>
      <c r="E187" s="208" t="s">
        <v>19</v>
      </c>
      <c r="F187" s="209" t="s">
        <v>145</v>
      </c>
      <c r="G187" s="207"/>
      <c r="H187" s="210">
        <v>100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142</v>
      </c>
      <c r="AU187" s="216" t="s">
        <v>85</v>
      </c>
      <c r="AV187" s="14" t="s">
        <v>137</v>
      </c>
      <c r="AW187" s="14" t="s">
        <v>36</v>
      </c>
      <c r="AX187" s="14" t="s">
        <v>83</v>
      </c>
      <c r="AY187" s="216" t="s">
        <v>130</v>
      </c>
    </row>
    <row r="188" spans="1:65" s="2" customFormat="1" ht="21.75" customHeight="1">
      <c r="A188" s="36"/>
      <c r="B188" s="37"/>
      <c r="C188" s="175" t="s">
        <v>232</v>
      </c>
      <c r="D188" s="175" t="s">
        <v>132</v>
      </c>
      <c r="E188" s="176" t="s">
        <v>1220</v>
      </c>
      <c r="F188" s="177" t="s">
        <v>1221</v>
      </c>
      <c r="G188" s="178" t="s">
        <v>1104</v>
      </c>
      <c r="H188" s="179">
        <v>2</v>
      </c>
      <c r="I188" s="180"/>
      <c r="J188" s="181">
        <f>ROUND(I188*H188,2)</f>
        <v>0</v>
      </c>
      <c r="K188" s="177" t="s">
        <v>19</v>
      </c>
      <c r="L188" s="41"/>
      <c r="M188" s="182" t="s">
        <v>19</v>
      </c>
      <c r="N188" s="183" t="s">
        <v>46</v>
      </c>
      <c r="O188" s="66"/>
      <c r="P188" s="184">
        <f>O188*H188</f>
        <v>0</v>
      </c>
      <c r="Q188" s="184">
        <v>0</v>
      </c>
      <c r="R188" s="184">
        <f>Q188*H188</f>
        <v>0</v>
      </c>
      <c r="S188" s="184">
        <v>0</v>
      </c>
      <c r="T188" s="185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6" t="s">
        <v>1105</v>
      </c>
      <c r="AT188" s="186" t="s">
        <v>132</v>
      </c>
      <c r="AU188" s="186" t="s">
        <v>85</v>
      </c>
      <c r="AY188" s="19" t="s">
        <v>130</v>
      </c>
      <c r="BE188" s="187">
        <f>IF(N188="základní",J188,0)</f>
        <v>0</v>
      </c>
      <c r="BF188" s="187">
        <f>IF(N188="snížená",J188,0)</f>
        <v>0</v>
      </c>
      <c r="BG188" s="187">
        <f>IF(N188="zákl. přenesená",J188,0)</f>
        <v>0</v>
      </c>
      <c r="BH188" s="187">
        <f>IF(N188="sníž. přenesená",J188,0)</f>
        <v>0</v>
      </c>
      <c r="BI188" s="187">
        <f>IF(N188="nulová",J188,0)</f>
        <v>0</v>
      </c>
      <c r="BJ188" s="19" t="s">
        <v>83</v>
      </c>
      <c r="BK188" s="187">
        <f>ROUND(I188*H188,2)</f>
        <v>0</v>
      </c>
      <c r="BL188" s="19" t="s">
        <v>1105</v>
      </c>
      <c r="BM188" s="186" t="s">
        <v>1222</v>
      </c>
    </row>
    <row r="189" spans="1:65" s="13" customFormat="1" ht="11.25">
      <c r="B189" s="195"/>
      <c r="C189" s="196"/>
      <c r="D189" s="193" t="s">
        <v>142</v>
      </c>
      <c r="E189" s="197" t="s">
        <v>19</v>
      </c>
      <c r="F189" s="198" t="s">
        <v>1223</v>
      </c>
      <c r="G189" s="196"/>
      <c r="H189" s="199">
        <v>2</v>
      </c>
      <c r="I189" s="200"/>
      <c r="J189" s="196"/>
      <c r="K189" s="196"/>
      <c r="L189" s="201"/>
      <c r="M189" s="202"/>
      <c r="N189" s="203"/>
      <c r="O189" s="203"/>
      <c r="P189" s="203"/>
      <c r="Q189" s="203"/>
      <c r="R189" s="203"/>
      <c r="S189" s="203"/>
      <c r="T189" s="204"/>
      <c r="AT189" s="205" t="s">
        <v>142</v>
      </c>
      <c r="AU189" s="205" t="s">
        <v>85</v>
      </c>
      <c r="AV189" s="13" t="s">
        <v>85</v>
      </c>
      <c r="AW189" s="13" t="s">
        <v>36</v>
      </c>
      <c r="AX189" s="13" t="s">
        <v>75</v>
      </c>
      <c r="AY189" s="205" t="s">
        <v>130</v>
      </c>
    </row>
    <row r="190" spans="1:65" s="14" customFormat="1" ht="11.25">
      <c r="B190" s="206"/>
      <c r="C190" s="207"/>
      <c r="D190" s="193" t="s">
        <v>142</v>
      </c>
      <c r="E190" s="208" t="s">
        <v>19</v>
      </c>
      <c r="F190" s="209" t="s">
        <v>145</v>
      </c>
      <c r="G190" s="207"/>
      <c r="H190" s="210">
        <v>2</v>
      </c>
      <c r="I190" s="211"/>
      <c r="J190" s="207"/>
      <c r="K190" s="207"/>
      <c r="L190" s="212"/>
      <c r="M190" s="248"/>
      <c r="N190" s="249"/>
      <c r="O190" s="249"/>
      <c r="P190" s="249"/>
      <c r="Q190" s="249"/>
      <c r="R190" s="249"/>
      <c r="S190" s="249"/>
      <c r="T190" s="250"/>
      <c r="AT190" s="216" t="s">
        <v>142</v>
      </c>
      <c r="AU190" s="216" t="s">
        <v>85</v>
      </c>
      <c r="AV190" s="14" t="s">
        <v>137</v>
      </c>
      <c r="AW190" s="14" t="s">
        <v>36</v>
      </c>
      <c r="AX190" s="14" t="s">
        <v>83</v>
      </c>
      <c r="AY190" s="216" t="s">
        <v>130</v>
      </c>
    </row>
    <row r="191" spans="1:65" s="2" customFormat="1" ht="6.95" customHeight="1">
      <c r="A191" s="36"/>
      <c r="B191" s="49"/>
      <c r="C191" s="50"/>
      <c r="D191" s="50"/>
      <c r="E191" s="50"/>
      <c r="F191" s="50"/>
      <c r="G191" s="50"/>
      <c r="H191" s="50"/>
      <c r="I191" s="50"/>
      <c r="J191" s="50"/>
      <c r="K191" s="50"/>
      <c r="L191" s="41"/>
      <c r="M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</row>
  </sheetData>
  <sheetProtection algorithmName="SHA-512" hashValue="KlCVRUWDHPgfJta2hFtr48AUTH9S+u8oG0fe9j7DEEyJKdxVAEvUWBC08tyos2V70Vf7IE/LBSkBaaFH/eHtxw==" saltValue="wR11kKAs01MYydNTSXU5vZTCeN8NgWj2H80xvfAcUI+6vRi79yVWYWY61LcfktXU/IT6hfL8huSSkyRr0hBvIg==" spinCount="100000" sheet="1" objects="1" scenarios="1" formatColumns="0" formatRows="0" autoFilter="0"/>
  <autoFilter ref="C86:K190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102" r:id="rId2" xr:uid="{00000000-0004-0000-0300-000001000000}"/>
    <hyperlink ref="F106" r:id="rId3" xr:uid="{00000000-0004-0000-0300-000002000000}"/>
    <hyperlink ref="F110" r:id="rId4" xr:uid="{00000000-0004-0000-0300-000003000000}"/>
    <hyperlink ref="F114" r:id="rId5" xr:uid="{00000000-0004-0000-0300-000004000000}"/>
    <hyperlink ref="F125" r:id="rId6" xr:uid="{00000000-0004-0000-0300-000005000000}"/>
    <hyperlink ref="F131" r:id="rId7" xr:uid="{00000000-0004-0000-0300-000006000000}"/>
    <hyperlink ref="F143" r:id="rId8" xr:uid="{00000000-0004-0000-0300-000007000000}"/>
    <hyperlink ref="F152" r:id="rId9" xr:uid="{00000000-0004-0000-0300-000008000000}"/>
    <hyperlink ref="F158" r:id="rId10" xr:uid="{00000000-0004-0000-0300-00000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23"/>
  <sheetViews>
    <sheetView showGridLines="0" workbookViewId="0"/>
  </sheetViews>
  <sheetFormatPr defaultRowHeight="12.75"/>
  <cols>
    <col min="1" max="1" width="8.33203125" style="252" customWidth="1"/>
    <col min="2" max="2" width="1.6640625" style="252" customWidth="1"/>
    <col min="3" max="4" width="5" style="252" customWidth="1"/>
    <col min="5" max="5" width="11.6640625" style="252" customWidth="1"/>
    <col min="6" max="6" width="9.1640625" style="252" customWidth="1"/>
    <col min="7" max="7" width="5" style="252" customWidth="1"/>
    <col min="8" max="8" width="77.83203125" style="252" customWidth="1"/>
    <col min="9" max="10" width="20" style="252" customWidth="1"/>
    <col min="11" max="11" width="1.6640625" style="252" customWidth="1"/>
  </cols>
  <sheetData>
    <row r="1" spans="2:11" s="1" customFormat="1" ht="37.5" customHeight="1"/>
    <row r="2" spans="2:11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pans="2:11" s="17" customFormat="1" ht="45" customHeight="1">
      <c r="B3" s="256"/>
      <c r="C3" s="385" t="s">
        <v>1224</v>
      </c>
      <c r="D3" s="385"/>
      <c r="E3" s="385"/>
      <c r="F3" s="385"/>
      <c r="G3" s="385"/>
      <c r="H3" s="385"/>
      <c r="I3" s="385"/>
      <c r="J3" s="385"/>
      <c r="K3" s="257"/>
    </row>
    <row r="4" spans="2:11" s="1" customFormat="1" ht="25.5" customHeight="1">
      <c r="B4" s="258"/>
      <c r="C4" s="390" t="s">
        <v>1225</v>
      </c>
      <c r="D4" s="390"/>
      <c r="E4" s="390"/>
      <c r="F4" s="390"/>
      <c r="G4" s="390"/>
      <c r="H4" s="390"/>
      <c r="I4" s="390"/>
      <c r="J4" s="390"/>
      <c r="K4" s="259"/>
    </row>
    <row r="5" spans="2:11" s="1" customFormat="1" ht="5.25" customHeight="1">
      <c r="B5" s="258"/>
      <c r="C5" s="260"/>
      <c r="D5" s="260"/>
      <c r="E5" s="260"/>
      <c r="F5" s="260"/>
      <c r="G5" s="260"/>
      <c r="H5" s="260"/>
      <c r="I5" s="260"/>
      <c r="J5" s="260"/>
      <c r="K5" s="259"/>
    </row>
    <row r="6" spans="2:11" s="1" customFormat="1" ht="15" customHeight="1">
      <c r="B6" s="258"/>
      <c r="C6" s="389" t="s">
        <v>1226</v>
      </c>
      <c r="D6" s="389"/>
      <c r="E6" s="389"/>
      <c r="F6" s="389"/>
      <c r="G6" s="389"/>
      <c r="H6" s="389"/>
      <c r="I6" s="389"/>
      <c r="J6" s="389"/>
      <c r="K6" s="259"/>
    </row>
    <row r="7" spans="2:11" s="1" customFormat="1" ht="15" customHeight="1">
      <c r="B7" s="262"/>
      <c r="C7" s="389" t="s">
        <v>1227</v>
      </c>
      <c r="D7" s="389"/>
      <c r="E7" s="389"/>
      <c r="F7" s="389"/>
      <c r="G7" s="389"/>
      <c r="H7" s="389"/>
      <c r="I7" s="389"/>
      <c r="J7" s="389"/>
      <c r="K7" s="259"/>
    </row>
    <row r="8" spans="2:11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pans="2:11" s="1" customFormat="1" ht="15" customHeight="1">
      <c r="B9" s="262"/>
      <c r="C9" s="389" t="s">
        <v>1228</v>
      </c>
      <c r="D9" s="389"/>
      <c r="E9" s="389"/>
      <c r="F9" s="389"/>
      <c r="G9" s="389"/>
      <c r="H9" s="389"/>
      <c r="I9" s="389"/>
      <c r="J9" s="389"/>
      <c r="K9" s="259"/>
    </row>
    <row r="10" spans="2:11" s="1" customFormat="1" ht="15" customHeight="1">
      <c r="B10" s="262"/>
      <c r="C10" s="261"/>
      <c r="D10" s="389" t="s">
        <v>1229</v>
      </c>
      <c r="E10" s="389"/>
      <c r="F10" s="389"/>
      <c r="G10" s="389"/>
      <c r="H10" s="389"/>
      <c r="I10" s="389"/>
      <c r="J10" s="389"/>
      <c r="K10" s="259"/>
    </row>
    <row r="11" spans="2:11" s="1" customFormat="1" ht="15" customHeight="1">
      <c r="B11" s="262"/>
      <c r="C11" s="263"/>
      <c r="D11" s="389" t="s">
        <v>1230</v>
      </c>
      <c r="E11" s="389"/>
      <c r="F11" s="389"/>
      <c r="G11" s="389"/>
      <c r="H11" s="389"/>
      <c r="I11" s="389"/>
      <c r="J11" s="389"/>
      <c r="K11" s="259"/>
    </row>
    <row r="12" spans="2:11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pans="2:11" s="1" customFormat="1" ht="15" customHeight="1">
      <c r="B13" s="262"/>
      <c r="C13" s="263"/>
      <c r="D13" s="264" t="s">
        <v>1231</v>
      </c>
      <c r="E13" s="261"/>
      <c r="F13" s="261"/>
      <c r="G13" s="261"/>
      <c r="H13" s="261"/>
      <c r="I13" s="261"/>
      <c r="J13" s="261"/>
      <c r="K13" s="259"/>
    </row>
    <row r="14" spans="2:11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pans="2:11" s="1" customFormat="1" ht="15" customHeight="1">
      <c r="B15" s="262"/>
      <c r="C15" s="263"/>
      <c r="D15" s="389" t="s">
        <v>1232</v>
      </c>
      <c r="E15" s="389"/>
      <c r="F15" s="389"/>
      <c r="G15" s="389"/>
      <c r="H15" s="389"/>
      <c r="I15" s="389"/>
      <c r="J15" s="389"/>
      <c r="K15" s="259"/>
    </row>
    <row r="16" spans="2:11" s="1" customFormat="1" ht="15" customHeight="1">
      <c r="B16" s="262"/>
      <c r="C16" s="263"/>
      <c r="D16" s="389" t="s">
        <v>1233</v>
      </c>
      <c r="E16" s="389"/>
      <c r="F16" s="389"/>
      <c r="G16" s="389"/>
      <c r="H16" s="389"/>
      <c r="I16" s="389"/>
      <c r="J16" s="389"/>
      <c r="K16" s="259"/>
    </row>
    <row r="17" spans="2:11" s="1" customFormat="1" ht="15" customHeight="1">
      <c r="B17" s="262"/>
      <c r="C17" s="263"/>
      <c r="D17" s="389" t="s">
        <v>1234</v>
      </c>
      <c r="E17" s="389"/>
      <c r="F17" s="389"/>
      <c r="G17" s="389"/>
      <c r="H17" s="389"/>
      <c r="I17" s="389"/>
      <c r="J17" s="389"/>
      <c r="K17" s="259"/>
    </row>
    <row r="18" spans="2:11" s="1" customFormat="1" ht="15" customHeight="1">
      <c r="B18" s="262"/>
      <c r="C18" s="263"/>
      <c r="D18" s="263"/>
      <c r="E18" s="265" t="s">
        <v>82</v>
      </c>
      <c r="F18" s="389" t="s">
        <v>1235</v>
      </c>
      <c r="G18" s="389"/>
      <c r="H18" s="389"/>
      <c r="I18" s="389"/>
      <c r="J18" s="389"/>
      <c r="K18" s="259"/>
    </row>
    <row r="19" spans="2:11" s="1" customFormat="1" ht="15" customHeight="1">
      <c r="B19" s="262"/>
      <c r="C19" s="263"/>
      <c r="D19" s="263"/>
      <c r="E19" s="265" t="s">
        <v>1236</v>
      </c>
      <c r="F19" s="389" t="s">
        <v>1237</v>
      </c>
      <c r="G19" s="389"/>
      <c r="H19" s="389"/>
      <c r="I19" s="389"/>
      <c r="J19" s="389"/>
      <c r="K19" s="259"/>
    </row>
    <row r="20" spans="2:11" s="1" customFormat="1" ht="15" customHeight="1">
      <c r="B20" s="262"/>
      <c r="C20" s="263"/>
      <c r="D20" s="263"/>
      <c r="E20" s="265" t="s">
        <v>1238</v>
      </c>
      <c r="F20" s="389" t="s">
        <v>1239</v>
      </c>
      <c r="G20" s="389"/>
      <c r="H20" s="389"/>
      <c r="I20" s="389"/>
      <c r="J20" s="389"/>
      <c r="K20" s="259"/>
    </row>
    <row r="21" spans="2:11" s="1" customFormat="1" ht="15" customHeight="1">
      <c r="B21" s="262"/>
      <c r="C21" s="263"/>
      <c r="D21" s="263"/>
      <c r="E21" s="265" t="s">
        <v>1240</v>
      </c>
      <c r="F21" s="389" t="s">
        <v>1241</v>
      </c>
      <c r="G21" s="389"/>
      <c r="H21" s="389"/>
      <c r="I21" s="389"/>
      <c r="J21" s="389"/>
      <c r="K21" s="259"/>
    </row>
    <row r="22" spans="2:11" s="1" customFormat="1" ht="15" customHeight="1">
      <c r="B22" s="262"/>
      <c r="C22" s="263"/>
      <c r="D22" s="263"/>
      <c r="E22" s="265" t="s">
        <v>1052</v>
      </c>
      <c r="F22" s="389" t="s">
        <v>1053</v>
      </c>
      <c r="G22" s="389"/>
      <c r="H22" s="389"/>
      <c r="I22" s="389"/>
      <c r="J22" s="389"/>
      <c r="K22" s="259"/>
    </row>
    <row r="23" spans="2:11" s="1" customFormat="1" ht="15" customHeight="1">
      <c r="B23" s="262"/>
      <c r="C23" s="263"/>
      <c r="D23" s="263"/>
      <c r="E23" s="265" t="s">
        <v>1242</v>
      </c>
      <c r="F23" s="389" t="s">
        <v>1243</v>
      </c>
      <c r="G23" s="389"/>
      <c r="H23" s="389"/>
      <c r="I23" s="389"/>
      <c r="J23" s="389"/>
      <c r="K23" s="259"/>
    </row>
    <row r="24" spans="2:11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pans="2:11" s="1" customFormat="1" ht="15" customHeight="1">
      <c r="B25" s="262"/>
      <c r="C25" s="389" t="s">
        <v>1244</v>
      </c>
      <c r="D25" s="389"/>
      <c r="E25" s="389"/>
      <c r="F25" s="389"/>
      <c r="G25" s="389"/>
      <c r="H25" s="389"/>
      <c r="I25" s="389"/>
      <c r="J25" s="389"/>
      <c r="K25" s="259"/>
    </row>
    <row r="26" spans="2:11" s="1" customFormat="1" ht="15" customHeight="1">
      <c r="B26" s="262"/>
      <c r="C26" s="389" t="s">
        <v>1245</v>
      </c>
      <c r="D26" s="389"/>
      <c r="E26" s="389"/>
      <c r="F26" s="389"/>
      <c r="G26" s="389"/>
      <c r="H26" s="389"/>
      <c r="I26" s="389"/>
      <c r="J26" s="389"/>
      <c r="K26" s="259"/>
    </row>
    <row r="27" spans="2:11" s="1" customFormat="1" ht="15" customHeight="1">
      <c r="B27" s="262"/>
      <c r="C27" s="261"/>
      <c r="D27" s="389" t="s">
        <v>1246</v>
      </c>
      <c r="E27" s="389"/>
      <c r="F27" s="389"/>
      <c r="G27" s="389"/>
      <c r="H27" s="389"/>
      <c r="I27" s="389"/>
      <c r="J27" s="389"/>
      <c r="K27" s="259"/>
    </row>
    <row r="28" spans="2:11" s="1" customFormat="1" ht="15" customHeight="1">
      <c r="B28" s="262"/>
      <c r="C28" s="263"/>
      <c r="D28" s="389" t="s">
        <v>1247</v>
      </c>
      <c r="E28" s="389"/>
      <c r="F28" s="389"/>
      <c r="G28" s="389"/>
      <c r="H28" s="389"/>
      <c r="I28" s="389"/>
      <c r="J28" s="389"/>
      <c r="K28" s="259"/>
    </row>
    <row r="29" spans="2:11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pans="2:11" s="1" customFormat="1" ht="15" customHeight="1">
      <c r="B30" s="262"/>
      <c r="C30" s="263"/>
      <c r="D30" s="389" t="s">
        <v>1248</v>
      </c>
      <c r="E30" s="389"/>
      <c r="F30" s="389"/>
      <c r="G30" s="389"/>
      <c r="H30" s="389"/>
      <c r="I30" s="389"/>
      <c r="J30" s="389"/>
      <c r="K30" s="259"/>
    </row>
    <row r="31" spans="2:11" s="1" customFormat="1" ht="15" customHeight="1">
      <c r="B31" s="262"/>
      <c r="C31" s="263"/>
      <c r="D31" s="389" t="s">
        <v>1249</v>
      </c>
      <c r="E31" s="389"/>
      <c r="F31" s="389"/>
      <c r="G31" s="389"/>
      <c r="H31" s="389"/>
      <c r="I31" s="389"/>
      <c r="J31" s="389"/>
      <c r="K31" s="259"/>
    </row>
    <row r="32" spans="2:11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pans="2:11" s="1" customFormat="1" ht="15" customHeight="1">
      <c r="B33" s="262"/>
      <c r="C33" s="263"/>
      <c r="D33" s="389" t="s">
        <v>1250</v>
      </c>
      <c r="E33" s="389"/>
      <c r="F33" s="389"/>
      <c r="G33" s="389"/>
      <c r="H33" s="389"/>
      <c r="I33" s="389"/>
      <c r="J33" s="389"/>
      <c r="K33" s="259"/>
    </row>
    <row r="34" spans="2:11" s="1" customFormat="1" ht="15" customHeight="1">
      <c r="B34" s="262"/>
      <c r="C34" s="263"/>
      <c r="D34" s="389" t="s">
        <v>1251</v>
      </c>
      <c r="E34" s="389"/>
      <c r="F34" s="389"/>
      <c r="G34" s="389"/>
      <c r="H34" s="389"/>
      <c r="I34" s="389"/>
      <c r="J34" s="389"/>
      <c r="K34" s="259"/>
    </row>
    <row r="35" spans="2:11" s="1" customFormat="1" ht="15" customHeight="1">
      <c r="B35" s="262"/>
      <c r="C35" s="263"/>
      <c r="D35" s="389" t="s">
        <v>1252</v>
      </c>
      <c r="E35" s="389"/>
      <c r="F35" s="389"/>
      <c r="G35" s="389"/>
      <c r="H35" s="389"/>
      <c r="I35" s="389"/>
      <c r="J35" s="389"/>
      <c r="K35" s="259"/>
    </row>
    <row r="36" spans="2:11" s="1" customFormat="1" ht="15" customHeight="1">
      <c r="B36" s="262"/>
      <c r="C36" s="263"/>
      <c r="D36" s="261"/>
      <c r="E36" s="264" t="s">
        <v>116</v>
      </c>
      <c r="F36" s="261"/>
      <c r="G36" s="389" t="s">
        <v>1253</v>
      </c>
      <c r="H36" s="389"/>
      <c r="I36" s="389"/>
      <c r="J36" s="389"/>
      <c r="K36" s="259"/>
    </row>
    <row r="37" spans="2:11" s="1" customFormat="1" ht="30.75" customHeight="1">
      <c r="B37" s="262"/>
      <c r="C37" s="263"/>
      <c r="D37" s="261"/>
      <c r="E37" s="264" t="s">
        <v>1254</v>
      </c>
      <c r="F37" s="261"/>
      <c r="G37" s="389" t="s">
        <v>1255</v>
      </c>
      <c r="H37" s="389"/>
      <c r="I37" s="389"/>
      <c r="J37" s="389"/>
      <c r="K37" s="259"/>
    </row>
    <row r="38" spans="2:11" s="1" customFormat="1" ht="15" customHeight="1">
      <c r="B38" s="262"/>
      <c r="C38" s="263"/>
      <c r="D38" s="261"/>
      <c r="E38" s="264" t="s">
        <v>56</v>
      </c>
      <c r="F38" s="261"/>
      <c r="G38" s="389" t="s">
        <v>1256</v>
      </c>
      <c r="H38" s="389"/>
      <c r="I38" s="389"/>
      <c r="J38" s="389"/>
      <c r="K38" s="259"/>
    </row>
    <row r="39" spans="2:11" s="1" customFormat="1" ht="15" customHeight="1">
      <c r="B39" s="262"/>
      <c r="C39" s="263"/>
      <c r="D39" s="261"/>
      <c r="E39" s="264" t="s">
        <v>57</v>
      </c>
      <c r="F39" s="261"/>
      <c r="G39" s="389" t="s">
        <v>1257</v>
      </c>
      <c r="H39" s="389"/>
      <c r="I39" s="389"/>
      <c r="J39" s="389"/>
      <c r="K39" s="259"/>
    </row>
    <row r="40" spans="2:11" s="1" customFormat="1" ht="15" customHeight="1">
      <c r="B40" s="262"/>
      <c r="C40" s="263"/>
      <c r="D40" s="261"/>
      <c r="E40" s="264" t="s">
        <v>117</v>
      </c>
      <c r="F40" s="261"/>
      <c r="G40" s="389" t="s">
        <v>1258</v>
      </c>
      <c r="H40" s="389"/>
      <c r="I40" s="389"/>
      <c r="J40" s="389"/>
      <c r="K40" s="259"/>
    </row>
    <row r="41" spans="2:11" s="1" customFormat="1" ht="15" customHeight="1">
      <c r="B41" s="262"/>
      <c r="C41" s="263"/>
      <c r="D41" s="261"/>
      <c r="E41" s="264" t="s">
        <v>118</v>
      </c>
      <c r="F41" s="261"/>
      <c r="G41" s="389" t="s">
        <v>1259</v>
      </c>
      <c r="H41" s="389"/>
      <c r="I41" s="389"/>
      <c r="J41" s="389"/>
      <c r="K41" s="259"/>
    </row>
    <row r="42" spans="2:11" s="1" customFormat="1" ht="15" customHeight="1">
      <c r="B42" s="262"/>
      <c r="C42" s="263"/>
      <c r="D42" s="261"/>
      <c r="E42" s="264" t="s">
        <v>1260</v>
      </c>
      <c r="F42" s="261"/>
      <c r="G42" s="389" t="s">
        <v>1261</v>
      </c>
      <c r="H42" s="389"/>
      <c r="I42" s="389"/>
      <c r="J42" s="389"/>
      <c r="K42" s="259"/>
    </row>
    <row r="43" spans="2:11" s="1" customFormat="1" ht="15" customHeight="1">
      <c r="B43" s="262"/>
      <c r="C43" s="263"/>
      <c r="D43" s="261"/>
      <c r="E43" s="264"/>
      <c r="F43" s="261"/>
      <c r="G43" s="389" t="s">
        <v>1262</v>
      </c>
      <c r="H43" s="389"/>
      <c r="I43" s="389"/>
      <c r="J43" s="389"/>
      <c r="K43" s="259"/>
    </row>
    <row r="44" spans="2:11" s="1" customFormat="1" ht="15" customHeight="1">
      <c r="B44" s="262"/>
      <c r="C44" s="263"/>
      <c r="D44" s="261"/>
      <c r="E44" s="264" t="s">
        <v>1263</v>
      </c>
      <c r="F44" s="261"/>
      <c r="G44" s="389" t="s">
        <v>1264</v>
      </c>
      <c r="H44" s="389"/>
      <c r="I44" s="389"/>
      <c r="J44" s="389"/>
      <c r="K44" s="259"/>
    </row>
    <row r="45" spans="2:11" s="1" customFormat="1" ht="15" customHeight="1">
      <c r="B45" s="262"/>
      <c r="C45" s="263"/>
      <c r="D45" s="261"/>
      <c r="E45" s="264" t="s">
        <v>120</v>
      </c>
      <c r="F45" s="261"/>
      <c r="G45" s="389" t="s">
        <v>1265</v>
      </c>
      <c r="H45" s="389"/>
      <c r="I45" s="389"/>
      <c r="J45" s="389"/>
      <c r="K45" s="259"/>
    </row>
    <row r="46" spans="2:11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pans="2:11" s="1" customFormat="1" ht="15" customHeight="1">
      <c r="B47" s="262"/>
      <c r="C47" s="263"/>
      <c r="D47" s="389" t="s">
        <v>1266</v>
      </c>
      <c r="E47" s="389"/>
      <c r="F47" s="389"/>
      <c r="G47" s="389"/>
      <c r="H47" s="389"/>
      <c r="I47" s="389"/>
      <c r="J47" s="389"/>
      <c r="K47" s="259"/>
    </row>
    <row r="48" spans="2:11" s="1" customFormat="1" ht="15" customHeight="1">
      <c r="B48" s="262"/>
      <c r="C48" s="263"/>
      <c r="D48" s="263"/>
      <c r="E48" s="389" t="s">
        <v>1267</v>
      </c>
      <c r="F48" s="389"/>
      <c r="G48" s="389"/>
      <c r="H48" s="389"/>
      <c r="I48" s="389"/>
      <c r="J48" s="389"/>
      <c r="K48" s="259"/>
    </row>
    <row r="49" spans="2:11" s="1" customFormat="1" ht="15" customHeight="1">
      <c r="B49" s="262"/>
      <c r="C49" s="263"/>
      <c r="D49" s="263"/>
      <c r="E49" s="389" t="s">
        <v>1268</v>
      </c>
      <c r="F49" s="389"/>
      <c r="G49" s="389"/>
      <c r="H49" s="389"/>
      <c r="I49" s="389"/>
      <c r="J49" s="389"/>
      <c r="K49" s="259"/>
    </row>
    <row r="50" spans="2:11" s="1" customFormat="1" ht="15" customHeight="1">
      <c r="B50" s="262"/>
      <c r="C50" s="263"/>
      <c r="D50" s="263"/>
      <c r="E50" s="389" t="s">
        <v>1269</v>
      </c>
      <c r="F50" s="389"/>
      <c r="G50" s="389"/>
      <c r="H50" s="389"/>
      <c r="I50" s="389"/>
      <c r="J50" s="389"/>
      <c r="K50" s="259"/>
    </row>
    <row r="51" spans="2:11" s="1" customFormat="1" ht="15" customHeight="1">
      <c r="B51" s="262"/>
      <c r="C51" s="263"/>
      <c r="D51" s="389" t="s">
        <v>1270</v>
      </c>
      <c r="E51" s="389"/>
      <c r="F51" s="389"/>
      <c r="G51" s="389"/>
      <c r="H51" s="389"/>
      <c r="I51" s="389"/>
      <c r="J51" s="389"/>
      <c r="K51" s="259"/>
    </row>
    <row r="52" spans="2:11" s="1" customFormat="1" ht="25.5" customHeight="1">
      <c r="B52" s="258"/>
      <c r="C52" s="390" t="s">
        <v>1271</v>
      </c>
      <c r="D52" s="390"/>
      <c r="E52" s="390"/>
      <c r="F52" s="390"/>
      <c r="G52" s="390"/>
      <c r="H52" s="390"/>
      <c r="I52" s="390"/>
      <c r="J52" s="390"/>
      <c r="K52" s="259"/>
    </row>
    <row r="53" spans="2:11" s="1" customFormat="1" ht="5.25" customHeight="1">
      <c r="B53" s="258"/>
      <c r="C53" s="260"/>
      <c r="D53" s="260"/>
      <c r="E53" s="260"/>
      <c r="F53" s="260"/>
      <c r="G53" s="260"/>
      <c r="H53" s="260"/>
      <c r="I53" s="260"/>
      <c r="J53" s="260"/>
      <c r="K53" s="259"/>
    </row>
    <row r="54" spans="2:11" s="1" customFormat="1" ht="15" customHeight="1">
      <c r="B54" s="258"/>
      <c r="C54" s="389" t="s">
        <v>1272</v>
      </c>
      <c r="D54" s="389"/>
      <c r="E54" s="389"/>
      <c r="F54" s="389"/>
      <c r="G54" s="389"/>
      <c r="H54" s="389"/>
      <c r="I54" s="389"/>
      <c r="J54" s="389"/>
      <c r="K54" s="259"/>
    </row>
    <row r="55" spans="2:11" s="1" customFormat="1" ht="15" customHeight="1">
      <c r="B55" s="258"/>
      <c r="C55" s="389" t="s">
        <v>1273</v>
      </c>
      <c r="D55" s="389"/>
      <c r="E55" s="389"/>
      <c r="F55" s="389"/>
      <c r="G55" s="389"/>
      <c r="H55" s="389"/>
      <c r="I55" s="389"/>
      <c r="J55" s="389"/>
      <c r="K55" s="259"/>
    </row>
    <row r="56" spans="2:11" s="1" customFormat="1" ht="12.75" customHeight="1">
      <c r="B56" s="258"/>
      <c r="C56" s="261"/>
      <c r="D56" s="261"/>
      <c r="E56" s="261"/>
      <c r="F56" s="261"/>
      <c r="G56" s="261"/>
      <c r="H56" s="261"/>
      <c r="I56" s="261"/>
      <c r="J56" s="261"/>
      <c r="K56" s="259"/>
    </row>
    <row r="57" spans="2:11" s="1" customFormat="1" ht="15" customHeight="1">
      <c r="B57" s="258"/>
      <c r="C57" s="389" t="s">
        <v>1274</v>
      </c>
      <c r="D57" s="389"/>
      <c r="E57" s="389"/>
      <c r="F57" s="389"/>
      <c r="G57" s="389"/>
      <c r="H57" s="389"/>
      <c r="I57" s="389"/>
      <c r="J57" s="389"/>
      <c r="K57" s="259"/>
    </row>
    <row r="58" spans="2:11" s="1" customFormat="1" ht="15" customHeight="1">
      <c r="B58" s="258"/>
      <c r="C58" s="263"/>
      <c r="D58" s="389" t="s">
        <v>1275</v>
      </c>
      <c r="E58" s="389"/>
      <c r="F58" s="389"/>
      <c r="G58" s="389"/>
      <c r="H58" s="389"/>
      <c r="I58" s="389"/>
      <c r="J58" s="389"/>
      <c r="K58" s="259"/>
    </row>
    <row r="59" spans="2:11" s="1" customFormat="1" ht="15" customHeight="1">
      <c r="B59" s="258"/>
      <c r="C59" s="263"/>
      <c r="D59" s="389" t="s">
        <v>1276</v>
      </c>
      <c r="E59" s="389"/>
      <c r="F59" s="389"/>
      <c r="G59" s="389"/>
      <c r="H59" s="389"/>
      <c r="I59" s="389"/>
      <c r="J59" s="389"/>
      <c r="K59" s="259"/>
    </row>
    <row r="60" spans="2:11" s="1" customFormat="1" ht="15" customHeight="1">
      <c r="B60" s="258"/>
      <c r="C60" s="263"/>
      <c r="D60" s="389" t="s">
        <v>1277</v>
      </c>
      <c r="E60" s="389"/>
      <c r="F60" s="389"/>
      <c r="G60" s="389"/>
      <c r="H60" s="389"/>
      <c r="I60" s="389"/>
      <c r="J60" s="389"/>
      <c r="K60" s="259"/>
    </row>
    <row r="61" spans="2:11" s="1" customFormat="1" ht="15" customHeight="1">
      <c r="B61" s="258"/>
      <c r="C61" s="263"/>
      <c r="D61" s="389" t="s">
        <v>1278</v>
      </c>
      <c r="E61" s="389"/>
      <c r="F61" s="389"/>
      <c r="G61" s="389"/>
      <c r="H61" s="389"/>
      <c r="I61" s="389"/>
      <c r="J61" s="389"/>
      <c r="K61" s="259"/>
    </row>
    <row r="62" spans="2:11" s="1" customFormat="1" ht="15" customHeight="1">
      <c r="B62" s="258"/>
      <c r="C62" s="263"/>
      <c r="D62" s="391" t="s">
        <v>1279</v>
      </c>
      <c r="E62" s="391"/>
      <c r="F62" s="391"/>
      <c r="G62" s="391"/>
      <c r="H62" s="391"/>
      <c r="I62" s="391"/>
      <c r="J62" s="391"/>
      <c r="K62" s="259"/>
    </row>
    <row r="63" spans="2:11" s="1" customFormat="1" ht="15" customHeight="1">
      <c r="B63" s="258"/>
      <c r="C63" s="263"/>
      <c r="D63" s="389" t="s">
        <v>1280</v>
      </c>
      <c r="E63" s="389"/>
      <c r="F63" s="389"/>
      <c r="G63" s="389"/>
      <c r="H63" s="389"/>
      <c r="I63" s="389"/>
      <c r="J63" s="389"/>
      <c r="K63" s="259"/>
    </row>
    <row r="64" spans="2:11" s="1" customFormat="1" ht="12.75" customHeight="1">
      <c r="B64" s="258"/>
      <c r="C64" s="263"/>
      <c r="D64" s="263"/>
      <c r="E64" s="266"/>
      <c r="F64" s="263"/>
      <c r="G64" s="263"/>
      <c r="H64" s="263"/>
      <c r="I64" s="263"/>
      <c r="J64" s="263"/>
      <c r="K64" s="259"/>
    </row>
    <row r="65" spans="2:11" s="1" customFormat="1" ht="15" customHeight="1">
      <c r="B65" s="258"/>
      <c r="C65" s="263"/>
      <c r="D65" s="389" t="s">
        <v>1281</v>
      </c>
      <c r="E65" s="389"/>
      <c r="F65" s="389"/>
      <c r="G65" s="389"/>
      <c r="H65" s="389"/>
      <c r="I65" s="389"/>
      <c r="J65" s="389"/>
      <c r="K65" s="259"/>
    </row>
    <row r="66" spans="2:11" s="1" customFormat="1" ht="15" customHeight="1">
      <c r="B66" s="258"/>
      <c r="C66" s="263"/>
      <c r="D66" s="391" t="s">
        <v>1282</v>
      </c>
      <c r="E66" s="391"/>
      <c r="F66" s="391"/>
      <c r="G66" s="391"/>
      <c r="H66" s="391"/>
      <c r="I66" s="391"/>
      <c r="J66" s="391"/>
      <c r="K66" s="259"/>
    </row>
    <row r="67" spans="2:11" s="1" customFormat="1" ht="15" customHeight="1">
      <c r="B67" s="258"/>
      <c r="C67" s="263"/>
      <c r="D67" s="389" t="s">
        <v>1283</v>
      </c>
      <c r="E67" s="389"/>
      <c r="F67" s="389"/>
      <c r="G67" s="389"/>
      <c r="H67" s="389"/>
      <c r="I67" s="389"/>
      <c r="J67" s="389"/>
      <c r="K67" s="259"/>
    </row>
    <row r="68" spans="2:11" s="1" customFormat="1" ht="15" customHeight="1">
      <c r="B68" s="258"/>
      <c r="C68" s="263"/>
      <c r="D68" s="389" t="s">
        <v>1284</v>
      </c>
      <c r="E68" s="389"/>
      <c r="F68" s="389"/>
      <c r="G68" s="389"/>
      <c r="H68" s="389"/>
      <c r="I68" s="389"/>
      <c r="J68" s="389"/>
      <c r="K68" s="259"/>
    </row>
    <row r="69" spans="2:11" s="1" customFormat="1" ht="15" customHeight="1">
      <c r="B69" s="258"/>
      <c r="C69" s="263"/>
      <c r="D69" s="389" t="s">
        <v>1285</v>
      </c>
      <c r="E69" s="389"/>
      <c r="F69" s="389"/>
      <c r="G69" s="389"/>
      <c r="H69" s="389"/>
      <c r="I69" s="389"/>
      <c r="J69" s="389"/>
      <c r="K69" s="259"/>
    </row>
    <row r="70" spans="2:11" s="1" customFormat="1" ht="15" customHeight="1">
      <c r="B70" s="258"/>
      <c r="C70" s="263"/>
      <c r="D70" s="389" t="s">
        <v>1286</v>
      </c>
      <c r="E70" s="389"/>
      <c r="F70" s="389"/>
      <c r="G70" s="389"/>
      <c r="H70" s="389"/>
      <c r="I70" s="389"/>
      <c r="J70" s="389"/>
      <c r="K70" s="259"/>
    </row>
    <row r="71" spans="2:11" s="1" customFormat="1" ht="12.75" customHeight="1">
      <c r="B71" s="267"/>
      <c r="C71" s="268"/>
      <c r="D71" s="268"/>
      <c r="E71" s="268"/>
      <c r="F71" s="268"/>
      <c r="G71" s="268"/>
      <c r="H71" s="268"/>
      <c r="I71" s="268"/>
      <c r="J71" s="268"/>
      <c r="K71" s="269"/>
    </row>
    <row r="72" spans="2:11" s="1" customFormat="1" ht="18.75" customHeight="1">
      <c r="B72" s="270"/>
      <c r="C72" s="270"/>
      <c r="D72" s="270"/>
      <c r="E72" s="270"/>
      <c r="F72" s="270"/>
      <c r="G72" s="270"/>
      <c r="H72" s="270"/>
      <c r="I72" s="270"/>
      <c r="J72" s="270"/>
      <c r="K72" s="271"/>
    </row>
    <row r="73" spans="2:11" s="1" customFormat="1" ht="18.75" customHeight="1">
      <c r="B73" s="271"/>
      <c r="C73" s="271"/>
      <c r="D73" s="271"/>
      <c r="E73" s="271"/>
      <c r="F73" s="271"/>
      <c r="G73" s="271"/>
      <c r="H73" s="271"/>
      <c r="I73" s="271"/>
      <c r="J73" s="271"/>
      <c r="K73" s="271"/>
    </row>
    <row r="74" spans="2:11" s="1" customFormat="1" ht="7.5" customHeight="1">
      <c r="B74" s="272"/>
      <c r="C74" s="273"/>
      <c r="D74" s="273"/>
      <c r="E74" s="273"/>
      <c r="F74" s="273"/>
      <c r="G74" s="273"/>
      <c r="H74" s="273"/>
      <c r="I74" s="273"/>
      <c r="J74" s="273"/>
      <c r="K74" s="274"/>
    </row>
    <row r="75" spans="2:11" s="1" customFormat="1" ht="45" customHeight="1">
      <c r="B75" s="275"/>
      <c r="C75" s="384" t="s">
        <v>1287</v>
      </c>
      <c r="D75" s="384"/>
      <c r="E75" s="384"/>
      <c r="F75" s="384"/>
      <c r="G75" s="384"/>
      <c r="H75" s="384"/>
      <c r="I75" s="384"/>
      <c r="J75" s="384"/>
      <c r="K75" s="276"/>
    </row>
    <row r="76" spans="2:11" s="1" customFormat="1" ht="17.25" customHeight="1">
      <c r="B76" s="275"/>
      <c r="C76" s="277" t="s">
        <v>1288</v>
      </c>
      <c r="D76" s="277"/>
      <c r="E76" s="277"/>
      <c r="F76" s="277" t="s">
        <v>1289</v>
      </c>
      <c r="G76" s="278"/>
      <c r="H76" s="277" t="s">
        <v>57</v>
      </c>
      <c r="I76" s="277" t="s">
        <v>60</v>
      </c>
      <c r="J76" s="277" t="s">
        <v>1290</v>
      </c>
      <c r="K76" s="276"/>
    </row>
    <row r="77" spans="2:11" s="1" customFormat="1" ht="17.25" customHeight="1">
      <c r="B77" s="275"/>
      <c r="C77" s="279" t="s">
        <v>1291</v>
      </c>
      <c r="D77" s="279"/>
      <c r="E77" s="279"/>
      <c r="F77" s="280" t="s">
        <v>1292</v>
      </c>
      <c r="G77" s="281"/>
      <c r="H77" s="279"/>
      <c r="I77" s="279"/>
      <c r="J77" s="279" t="s">
        <v>1293</v>
      </c>
      <c r="K77" s="276"/>
    </row>
    <row r="78" spans="2:11" s="1" customFormat="1" ht="5.25" customHeight="1">
      <c r="B78" s="275"/>
      <c r="C78" s="282"/>
      <c r="D78" s="282"/>
      <c r="E78" s="282"/>
      <c r="F78" s="282"/>
      <c r="G78" s="283"/>
      <c r="H78" s="282"/>
      <c r="I78" s="282"/>
      <c r="J78" s="282"/>
      <c r="K78" s="276"/>
    </row>
    <row r="79" spans="2:11" s="1" customFormat="1" ht="15" customHeight="1">
      <c r="B79" s="275"/>
      <c r="C79" s="264" t="s">
        <v>56</v>
      </c>
      <c r="D79" s="284"/>
      <c r="E79" s="284"/>
      <c r="F79" s="285" t="s">
        <v>1294</v>
      </c>
      <c r="G79" s="286"/>
      <c r="H79" s="264" t="s">
        <v>1295</v>
      </c>
      <c r="I79" s="264" t="s">
        <v>1296</v>
      </c>
      <c r="J79" s="264">
        <v>20</v>
      </c>
      <c r="K79" s="276"/>
    </row>
    <row r="80" spans="2:11" s="1" customFormat="1" ht="15" customHeight="1">
      <c r="B80" s="275"/>
      <c r="C80" s="264" t="s">
        <v>1297</v>
      </c>
      <c r="D80" s="264"/>
      <c r="E80" s="264"/>
      <c r="F80" s="285" t="s">
        <v>1294</v>
      </c>
      <c r="G80" s="286"/>
      <c r="H80" s="264" t="s">
        <v>1298</v>
      </c>
      <c r="I80" s="264" t="s">
        <v>1296</v>
      </c>
      <c r="J80" s="264">
        <v>120</v>
      </c>
      <c r="K80" s="276"/>
    </row>
    <row r="81" spans="2:11" s="1" customFormat="1" ht="15" customHeight="1">
      <c r="B81" s="287"/>
      <c r="C81" s="264" t="s">
        <v>1299</v>
      </c>
      <c r="D81" s="264"/>
      <c r="E81" s="264"/>
      <c r="F81" s="285" t="s">
        <v>1300</v>
      </c>
      <c r="G81" s="286"/>
      <c r="H81" s="264" t="s">
        <v>1301</v>
      </c>
      <c r="I81" s="264" t="s">
        <v>1296</v>
      </c>
      <c r="J81" s="264">
        <v>50</v>
      </c>
      <c r="K81" s="276"/>
    </row>
    <row r="82" spans="2:11" s="1" customFormat="1" ht="15" customHeight="1">
      <c r="B82" s="287"/>
      <c r="C82" s="264" t="s">
        <v>1302</v>
      </c>
      <c r="D82" s="264"/>
      <c r="E82" s="264"/>
      <c r="F82" s="285" t="s">
        <v>1294</v>
      </c>
      <c r="G82" s="286"/>
      <c r="H82" s="264" t="s">
        <v>1303</v>
      </c>
      <c r="I82" s="264" t="s">
        <v>1304</v>
      </c>
      <c r="J82" s="264"/>
      <c r="K82" s="276"/>
    </row>
    <row r="83" spans="2:11" s="1" customFormat="1" ht="15" customHeight="1">
      <c r="B83" s="287"/>
      <c r="C83" s="288" t="s">
        <v>1305</v>
      </c>
      <c r="D83" s="288"/>
      <c r="E83" s="288"/>
      <c r="F83" s="289" t="s">
        <v>1300</v>
      </c>
      <c r="G83" s="288"/>
      <c r="H83" s="288" t="s">
        <v>1306</v>
      </c>
      <c r="I83" s="288" t="s">
        <v>1296</v>
      </c>
      <c r="J83" s="288">
        <v>15</v>
      </c>
      <c r="K83" s="276"/>
    </row>
    <row r="84" spans="2:11" s="1" customFormat="1" ht="15" customHeight="1">
      <c r="B84" s="287"/>
      <c r="C84" s="288" t="s">
        <v>1307</v>
      </c>
      <c r="D84" s="288"/>
      <c r="E84" s="288"/>
      <c r="F84" s="289" t="s">
        <v>1300</v>
      </c>
      <c r="G84" s="288"/>
      <c r="H84" s="288" t="s">
        <v>1308</v>
      </c>
      <c r="I84" s="288" t="s">
        <v>1296</v>
      </c>
      <c r="J84" s="288">
        <v>15</v>
      </c>
      <c r="K84" s="276"/>
    </row>
    <row r="85" spans="2:11" s="1" customFormat="1" ht="15" customHeight="1">
      <c r="B85" s="287"/>
      <c r="C85" s="288" t="s">
        <v>1309</v>
      </c>
      <c r="D85" s="288"/>
      <c r="E85" s="288"/>
      <c r="F85" s="289" t="s">
        <v>1300</v>
      </c>
      <c r="G85" s="288"/>
      <c r="H85" s="288" t="s">
        <v>1310</v>
      </c>
      <c r="I85" s="288" t="s">
        <v>1296</v>
      </c>
      <c r="J85" s="288">
        <v>20</v>
      </c>
      <c r="K85" s="276"/>
    </row>
    <row r="86" spans="2:11" s="1" customFormat="1" ht="15" customHeight="1">
      <c r="B86" s="287"/>
      <c r="C86" s="288" t="s">
        <v>1311</v>
      </c>
      <c r="D86" s="288"/>
      <c r="E86" s="288"/>
      <c r="F86" s="289" t="s">
        <v>1300</v>
      </c>
      <c r="G86" s="288"/>
      <c r="H86" s="288" t="s">
        <v>1312</v>
      </c>
      <c r="I86" s="288" t="s">
        <v>1296</v>
      </c>
      <c r="J86" s="288">
        <v>20</v>
      </c>
      <c r="K86" s="276"/>
    </row>
    <row r="87" spans="2:11" s="1" customFormat="1" ht="15" customHeight="1">
      <c r="B87" s="287"/>
      <c r="C87" s="264" t="s">
        <v>1313</v>
      </c>
      <c r="D87" s="264"/>
      <c r="E87" s="264"/>
      <c r="F87" s="285" t="s">
        <v>1300</v>
      </c>
      <c r="G87" s="286"/>
      <c r="H87" s="264" t="s">
        <v>1314</v>
      </c>
      <c r="I87" s="264" t="s">
        <v>1296</v>
      </c>
      <c r="J87" s="264">
        <v>50</v>
      </c>
      <c r="K87" s="276"/>
    </row>
    <row r="88" spans="2:11" s="1" customFormat="1" ht="15" customHeight="1">
      <c r="B88" s="287"/>
      <c r="C88" s="264" t="s">
        <v>1315</v>
      </c>
      <c r="D88" s="264"/>
      <c r="E88" s="264"/>
      <c r="F88" s="285" t="s">
        <v>1300</v>
      </c>
      <c r="G88" s="286"/>
      <c r="H88" s="264" t="s">
        <v>1316</v>
      </c>
      <c r="I88" s="264" t="s">
        <v>1296</v>
      </c>
      <c r="J88" s="264">
        <v>20</v>
      </c>
      <c r="K88" s="276"/>
    </row>
    <row r="89" spans="2:11" s="1" customFormat="1" ht="15" customHeight="1">
      <c r="B89" s="287"/>
      <c r="C89" s="264" t="s">
        <v>1317</v>
      </c>
      <c r="D89" s="264"/>
      <c r="E89" s="264"/>
      <c r="F89" s="285" t="s">
        <v>1300</v>
      </c>
      <c r="G89" s="286"/>
      <c r="H89" s="264" t="s">
        <v>1318</v>
      </c>
      <c r="I89" s="264" t="s">
        <v>1296</v>
      </c>
      <c r="J89" s="264">
        <v>20</v>
      </c>
      <c r="K89" s="276"/>
    </row>
    <row r="90" spans="2:11" s="1" customFormat="1" ht="15" customHeight="1">
      <c r="B90" s="287"/>
      <c r="C90" s="264" t="s">
        <v>1319</v>
      </c>
      <c r="D90" s="264"/>
      <c r="E90" s="264"/>
      <c r="F90" s="285" t="s">
        <v>1300</v>
      </c>
      <c r="G90" s="286"/>
      <c r="H90" s="264" t="s">
        <v>1320</v>
      </c>
      <c r="I90" s="264" t="s">
        <v>1296</v>
      </c>
      <c r="J90" s="264">
        <v>50</v>
      </c>
      <c r="K90" s="276"/>
    </row>
    <row r="91" spans="2:11" s="1" customFormat="1" ht="15" customHeight="1">
      <c r="B91" s="287"/>
      <c r="C91" s="264" t="s">
        <v>1321</v>
      </c>
      <c r="D91" s="264"/>
      <c r="E91" s="264"/>
      <c r="F91" s="285" t="s">
        <v>1300</v>
      </c>
      <c r="G91" s="286"/>
      <c r="H91" s="264" t="s">
        <v>1321</v>
      </c>
      <c r="I91" s="264" t="s">
        <v>1296</v>
      </c>
      <c r="J91" s="264">
        <v>50</v>
      </c>
      <c r="K91" s="276"/>
    </row>
    <row r="92" spans="2:11" s="1" customFormat="1" ht="15" customHeight="1">
      <c r="B92" s="287"/>
      <c r="C92" s="264" t="s">
        <v>1322</v>
      </c>
      <c r="D92" s="264"/>
      <c r="E92" s="264"/>
      <c r="F92" s="285" t="s">
        <v>1300</v>
      </c>
      <c r="G92" s="286"/>
      <c r="H92" s="264" t="s">
        <v>1323</v>
      </c>
      <c r="I92" s="264" t="s">
        <v>1296</v>
      </c>
      <c r="J92" s="264">
        <v>255</v>
      </c>
      <c r="K92" s="276"/>
    </row>
    <row r="93" spans="2:11" s="1" customFormat="1" ht="15" customHeight="1">
      <c r="B93" s="287"/>
      <c r="C93" s="264" t="s">
        <v>1324</v>
      </c>
      <c r="D93" s="264"/>
      <c r="E93" s="264"/>
      <c r="F93" s="285" t="s">
        <v>1294</v>
      </c>
      <c r="G93" s="286"/>
      <c r="H93" s="264" t="s">
        <v>1325</v>
      </c>
      <c r="I93" s="264" t="s">
        <v>1326</v>
      </c>
      <c r="J93" s="264"/>
      <c r="K93" s="276"/>
    </row>
    <row r="94" spans="2:11" s="1" customFormat="1" ht="15" customHeight="1">
      <c r="B94" s="287"/>
      <c r="C94" s="264" t="s">
        <v>1327</v>
      </c>
      <c r="D94" s="264"/>
      <c r="E94" s="264"/>
      <c r="F94" s="285" t="s">
        <v>1294</v>
      </c>
      <c r="G94" s="286"/>
      <c r="H94" s="264" t="s">
        <v>1328</v>
      </c>
      <c r="I94" s="264" t="s">
        <v>1329</v>
      </c>
      <c r="J94" s="264"/>
      <c r="K94" s="276"/>
    </row>
    <row r="95" spans="2:11" s="1" customFormat="1" ht="15" customHeight="1">
      <c r="B95" s="287"/>
      <c r="C95" s="264" t="s">
        <v>1330</v>
      </c>
      <c r="D95" s="264"/>
      <c r="E95" s="264"/>
      <c r="F95" s="285" t="s">
        <v>1294</v>
      </c>
      <c r="G95" s="286"/>
      <c r="H95" s="264" t="s">
        <v>1330</v>
      </c>
      <c r="I95" s="264" t="s">
        <v>1329</v>
      </c>
      <c r="J95" s="264"/>
      <c r="K95" s="276"/>
    </row>
    <row r="96" spans="2:11" s="1" customFormat="1" ht="15" customHeight="1">
      <c r="B96" s="287"/>
      <c r="C96" s="264" t="s">
        <v>41</v>
      </c>
      <c r="D96" s="264"/>
      <c r="E96" s="264"/>
      <c r="F96" s="285" t="s">
        <v>1294</v>
      </c>
      <c r="G96" s="286"/>
      <c r="H96" s="264" t="s">
        <v>1331</v>
      </c>
      <c r="I96" s="264" t="s">
        <v>1329</v>
      </c>
      <c r="J96" s="264"/>
      <c r="K96" s="276"/>
    </row>
    <row r="97" spans="2:11" s="1" customFormat="1" ht="15" customHeight="1">
      <c r="B97" s="287"/>
      <c r="C97" s="264" t="s">
        <v>51</v>
      </c>
      <c r="D97" s="264"/>
      <c r="E97" s="264"/>
      <c r="F97" s="285" t="s">
        <v>1294</v>
      </c>
      <c r="G97" s="286"/>
      <c r="H97" s="264" t="s">
        <v>1332</v>
      </c>
      <c r="I97" s="264" t="s">
        <v>1329</v>
      </c>
      <c r="J97" s="264"/>
      <c r="K97" s="276"/>
    </row>
    <row r="98" spans="2:11" s="1" customFormat="1" ht="15" customHeight="1">
      <c r="B98" s="290"/>
      <c r="C98" s="291"/>
      <c r="D98" s="291"/>
      <c r="E98" s="291"/>
      <c r="F98" s="291"/>
      <c r="G98" s="291"/>
      <c r="H98" s="291"/>
      <c r="I98" s="291"/>
      <c r="J98" s="291"/>
      <c r="K98" s="292"/>
    </row>
    <row r="99" spans="2:11" s="1" customFormat="1" ht="18.75" customHeight="1">
      <c r="B99" s="293"/>
      <c r="C99" s="294"/>
      <c r="D99" s="294"/>
      <c r="E99" s="294"/>
      <c r="F99" s="294"/>
      <c r="G99" s="294"/>
      <c r="H99" s="294"/>
      <c r="I99" s="294"/>
      <c r="J99" s="294"/>
      <c r="K99" s="293"/>
    </row>
    <row r="100" spans="2:11" s="1" customFormat="1" ht="18.75" customHeight="1"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</row>
    <row r="101" spans="2:11" s="1" customFormat="1" ht="7.5" customHeight="1">
      <c r="B101" s="272"/>
      <c r="C101" s="273"/>
      <c r="D101" s="273"/>
      <c r="E101" s="273"/>
      <c r="F101" s="273"/>
      <c r="G101" s="273"/>
      <c r="H101" s="273"/>
      <c r="I101" s="273"/>
      <c r="J101" s="273"/>
      <c r="K101" s="274"/>
    </row>
    <row r="102" spans="2:11" s="1" customFormat="1" ht="45" customHeight="1">
      <c r="B102" s="275"/>
      <c r="C102" s="384" t="s">
        <v>1333</v>
      </c>
      <c r="D102" s="384"/>
      <c r="E102" s="384"/>
      <c r="F102" s="384"/>
      <c r="G102" s="384"/>
      <c r="H102" s="384"/>
      <c r="I102" s="384"/>
      <c r="J102" s="384"/>
      <c r="K102" s="276"/>
    </row>
    <row r="103" spans="2:11" s="1" customFormat="1" ht="17.25" customHeight="1">
      <c r="B103" s="275"/>
      <c r="C103" s="277" t="s">
        <v>1288</v>
      </c>
      <c r="D103" s="277"/>
      <c r="E103" s="277"/>
      <c r="F103" s="277" t="s">
        <v>1289</v>
      </c>
      <c r="G103" s="278"/>
      <c r="H103" s="277" t="s">
        <v>57</v>
      </c>
      <c r="I103" s="277" t="s">
        <v>60</v>
      </c>
      <c r="J103" s="277" t="s">
        <v>1290</v>
      </c>
      <c r="K103" s="276"/>
    </row>
    <row r="104" spans="2:11" s="1" customFormat="1" ht="17.25" customHeight="1">
      <c r="B104" s="275"/>
      <c r="C104" s="279" t="s">
        <v>1291</v>
      </c>
      <c r="D104" s="279"/>
      <c r="E104" s="279"/>
      <c r="F104" s="280" t="s">
        <v>1292</v>
      </c>
      <c r="G104" s="281"/>
      <c r="H104" s="279"/>
      <c r="I104" s="279"/>
      <c r="J104" s="279" t="s">
        <v>1293</v>
      </c>
      <c r="K104" s="276"/>
    </row>
    <row r="105" spans="2:11" s="1" customFormat="1" ht="5.25" customHeight="1">
      <c r="B105" s="275"/>
      <c r="C105" s="277"/>
      <c r="D105" s="277"/>
      <c r="E105" s="277"/>
      <c r="F105" s="277"/>
      <c r="G105" s="295"/>
      <c r="H105" s="277"/>
      <c r="I105" s="277"/>
      <c r="J105" s="277"/>
      <c r="K105" s="276"/>
    </row>
    <row r="106" spans="2:11" s="1" customFormat="1" ht="15" customHeight="1">
      <c r="B106" s="275"/>
      <c r="C106" s="264" t="s">
        <v>56</v>
      </c>
      <c r="D106" s="284"/>
      <c r="E106" s="284"/>
      <c r="F106" s="285" t="s">
        <v>1294</v>
      </c>
      <c r="G106" s="264"/>
      <c r="H106" s="264" t="s">
        <v>1334</v>
      </c>
      <c r="I106" s="264" t="s">
        <v>1296</v>
      </c>
      <c r="J106" s="264">
        <v>20</v>
      </c>
      <c r="K106" s="276"/>
    </row>
    <row r="107" spans="2:11" s="1" customFormat="1" ht="15" customHeight="1">
      <c r="B107" s="275"/>
      <c r="C107" s="264" t="s">
        <v>1297</v>
      </c>
      <c r="D107" s="264"/>
      <c r="E107" s="264"/>
      <c r="F107" s="285" t="s">
        <v>1294</v>
      </c>
      <c r="G107" s="264"/>
      <c r="H107" s="264" t="s">
        <v>1334</v>
      </c>
      <c r="I107" s="264" t="s">
        <v>1296</v>
      </c>
      <c r="J107" s="264">
        <v>120</v>
      </c>
      <c r="K107" s="276"/>
    </row>
    <row r="108" spans="2:11" s="1" customFormat="1" ht="15" customHeight="1">
      <c r="B108" s="287"/>
      <c r="C108" s="264" t="s">
        <v>1299</v>
      </c>
      <c r="D108" s="264"/>
      <c r="E108" s="264"/>
      <c r="F108" s="285" t="s">
        <v>1300</v>
      </c>
      <c r="G108" s="264"/>
      <c r="H108" s="264" t="s">
        <v>1334</v>
      </c>
      <c r="I108" s="264" t="s">
        <v>1296</v>
      </c>
      <c r="J108" s="264">
        <v>50</v>
      </c>
      <c r="K108" s="276"/>
    </row>
    <row r="109" spans="2:11" s="1" customFormat="1" ht="15" customHeight="1">
      <c r="B109" s="287"/>
      <c r="C109" s="264" t="s">
        <v>1302</v>
      </c>
      <c r="D109" s="264"/>
      <c r="E109" s="264"/>
      <c r="F109" s="285" t="s">
        <v>1294</v>
      </c>
      <c r="G109" s="264"/>
      <c r="H109" s="264" t="s">
        <v>1334</v>
      </c>
      <c r="I109" s="264" t="s">
        <v>1304</v>
      </c>
      <c r="J109" s="264"/>
      <c r="K109" s="276"/>
    </row>
    <row r="110" spans="2:11" s="1" customFormat="1" ht="15" customHeight="1">
      <c r="B110" s="287"/>
      <c r="C110" s="264" t="s">
        <v>1313</v>
      </c>
      <c r="D110" s="264"/>
      <c r="E110" s="264"/>
      <c r="F110" s="285" t="s">
        <v>1300</v>
      </c>
      <c r="G110" s="264"/>
      <c r="H110" s="264" t="s">
        <v>1334</v>
      </c>
      <c r="I110" s="264" t="s">
        <v>1296</v>
      </c>
      <c r="J110" s="264">
        <v>50</v>
      </c>
      <c r="K110" s="276"/>
    </row>
    <row r="111" spans="2:11" s="1" customFormat="1" ht="15" customHeight="1">
      <c r="B111" s="287"/>
      <c r="C111" s="264" t="s">
        <v>1321</v>
      </c>
      <c r="D111" s="264"/>
      <c r="E111" s="264"/>
      <c r="F111" s="285" t="s">
        <v>1300</v>
      </c>
      <c r="G111" s="264"/>
      <c r="H111" s="264" t="s">
        <v>1334</v>
      </c>
      <c r="I111" s="264" t="s">
        <v>1296</v>
      </c>
      <c r="J111" s="264">
        <v>50</v>
      </c>
      <c r="K111" s="276"/>
    </row>
    <row r="112" spans="2:11" s="1" customFormat="1" ht="15" customHeight="1">
      <c r="B112" s="287"/>
      <c r="C112" s="264" t="s">
        <v>1319</v>
      </c>
      <c r="D112" s="264"/>
      <c r="E112" s="264"/>
      <c r="F112" s="285" t="s">
        <v>1300</v>
      </c>
      <c r="G112" s="264"/>
      <c r="H112" s="264" t="s">
        <v>1334</v>
      </c>
      <c r="I112" s="264" t="s">
        <v>1296</v>
      </c>
      <c r="J112" s="264">
        <v>50</v>
      </c>
      <c r="K112" s="276"/>
    </row>
    <row r="113" spans="2:11" s="1" customFormat="1" ht="15" customHeight="1">
      <c r="B113" s="287"/>
      <c r="C113" s="264" t="s">
        <v>56</v>
      </c>
      <c r="D113" s="264"/>
      <c r="E113" s="264"/>
      <c r="F113" s="285" t="s">
        <v>1294</v>
      </c>
      <c r="G113" s="264"/>
      <c r="H113" s="264" t="s">
        <v>1335</v>
      </c>
      <c r="I113" s="264" t="s">
        <v>1296</v>
      </c>
      <c r="J113" s="264">
        <v>20</v>
      </c>
      <c r="K113" s="276"/>
    </row>
    <row r="114" spans="2:11" s="1" customFormat="1" ht="15" customHeight="1">
      <c r="B114" s="287"/>
      <c r="C114" s="264" t="s">
        <v>1336</v>
      </c>
      <c r="D114" s="264"/>
      <c r="E114" s="264"/>
      <c r="F114" s="285" t="s">
        <v>1294</v>
      </c>
      <c r="G114" s="264"/>
      <c r="H114" s="264" t="s">
        <v>1337</v>
      </c>
      <c r="I114" s="264" t="s">
        <v>1296</v>
      </c>
      <c r="J114" s="264">
        <v>120</v>
      </c>
      <c r="K114" s="276"/>
    </row>
    <row r="115" spans="2:11" s="1" customFormat="1" ht="15" customHeight="1">
      <c r="B115" s="287"/>
      <c r="C115" s="264" t="s">
        <v>41</v>
      </c>
      <c r="D115" s="264"/>
      <c r="E115" s="264"/>
      <c r="F115" s="285" t="s">
        <v>1294</v>
      </c>
      <c r="G115" s="264"/>
      <c r="H115" s="264" t="s">
        <v>1338</v>
      </c>
      <c r="I115" s="264" t="s">
        <v>1329</v>
      </c>
      <c r="J115" s="264"/>
      <c r="K115" s="276"/>
    </row>
    <row r="116" spans="2:11" s="1" customFormat="1" ht="15" customHeight="1">
      <c r="B116" s="287"/>
      <c r="C116" s="264" t="s">
        <v>51</v>
      </c>
      <c r="D116" s="264"/>
      <c r="E116" s="264"/>
      <c r="F116" s="285" t="s">
        <v>1294</v>
      </c>
      <c r="G116" s="264"/>
      <c r="H116" s="264" t="s">
        <v>1339</v>
      </c>
      <c r="I116" s="264" t="s">
        <v>1329</v>
      </c>
      <c r="J116" s="264"/>
      <c r="K116" s="276"/>
    </row>
    <row r="117" spans="2:11" s="1" customFormat="1" ht="15" customHeight="1">
      <c r="B117" s="287"/>
      <c r="C117" s="264" t="s">
        <v>60</v>
      </c>
      <c r="D117" s="264"/>
      <c r="E117" s="264"/>
      <c r="F117" s="285" t="s">
        <v>1294</v>
      </c>
      <c r="G117" s="264"/>
      <c r="H117" s="264" t="s">
        <v>1340</v>
      </c>
      <c r="I117" s="264" t="s">
        <v>1341</v>
      </c>
      <c r="J117" s="264"/>
      <c r="K117" s="276"/>
    </row>
    <row r="118" spans="2:11" s="1" customFormat="1" ht="15" customHeight="1">
      <c r="B118" s="290"/>
      <c r="C118" s="296"/>
      <c r="D118" s="296"/>
      <c r="E118" s="296"/>
      <c r="F118" s="296"/>
      <c r="G118" s="296"/>
      <c r="H118" s="296"/>
      <c r="I118" s="296"/>
      <c r="J118" s="296"/>
      <c r="K118" s="292"/>
    </row>
    <row r="119" spans="2:11" s="1" customFormat="1" ht="18.75" customHeight="1">
      <c r="B119" s="297"/>
      <c r="C119" s="298"/>
      <c r="D119" s="298"/>
      <c r="E119" s="298"/>
      <c r="F119" s="299"/>
      <c r="G119" s="298"/>
      <c r="H119" s="298"/>
      <c r="I119" s="298"/>
      <c r="J119" s="298"/>
      <c r="K119" s="297"/>
    </row>
    <row r="120" spans="2:11" s="1" customFormat="1" ht="18.75" customHeight="1">
      <c r="B120" s="271"/>
      <c r="C120" s="271"/>
      <c r="D120" s="271"/>
      <c r="E120" s="271"/>
      <c r="F120" s="271"/>
      <c r="G120" s="271"/>
      <c r="H120" s="271"/>
      <c r="I120" s="271"/>
      <c r="J120" s="271"/>
      <c r="K120" s="271"/>
    </row>
    <row r="121" spans="2:11" s="1" customFormat="1" ht="7.5" customHeight="1">
      <c r="B121" s="300"/>
      <c r="C121" s="301"/>
      <c r="D121" s="301"/>
      <c r="E121" s="301"/>
      <c r="F121" s="301"/>
      <c r="G121" s="301"/>
      <c r="H121" s="301"/>
      <c r="I121" s="301"/>
      <c r="J121" s="301"/>
      <c r="K121" s="302"/>
    </row>
    <row r="122" spans="2:11" s="1" customFormat="1" ht="45" customHeight="1">
      <c r="B122" s="303"/>
      <c r="C122" s="385" t="s">
        <v>1342</v>
      </c>
      <c r="D122" s="385"/>
      <c r="E122" s="385"/>
      <c r="F122" s="385"/>
      <c r="G122" s="385"/>
      <c r="H122" s="385"/>
      <c r="I122" s="385"/>
      <c r="J122" s="385"/>
      <c r="K122" s="304"/>
    </row>
    <row r="123" spans="2:11" s="1" customFormat="1" ht="17.25" customHeight="1">
      <c r="B123" s="305"/>
      <c r="C123" s="277" t="s">
        <v>1288</v>
      </c>
      <c r="D123" s="277"/>
      <c r="E123" s="277"/>
      <c r="F123" s="277" t="s">
        <v>1289</v>
      </c>
      <c r="G123" s="278"/>
      <c r="H123" s="277" t="s">
        <v>57</v>
      </c>
      <c r="I123" s="277" t="s">
        <v>60</v>
      </c>
      <c r="J123" s="277" t="s">
        <v>1290</v>
      </c>
      <c r="K123" s="306"/>
    </row>
    <row r="124" spans="2:11" s="1" customFormat="1" ht="17.25" customHeight="1">
      <c r="B124" s="305"/>
      <c r="C124" s="279" t="s">
        <v>1291</v>
      </c>
      <c r="D124" s="279"/>
      <c r="E124" s="279"/>
      <c r="F124" s="280" t="s">
        <v>1292</v>
      </c>
      <c r="G124" s="281"/>
      <c r="H124" s="279"/>
      <c r="I124" s="279"/>
      <c r="J124" s="279" t="s">
        <v>1293</v>
      </c>
      <c r="K124" s="306"/>
    </row>
    <row r="125" spans="2:11" s="1" customFormat="1" ht="5.25" customHeight="1">
      <c r="B125" s="307"/>
      <c r="C125" s="282"/>
      <c r="D125" s="282"/>
      <c r="E125" s="282"/>
      <c r="F125" s="282"/>
      <c r="G125" s="308"/>
      <c r="H125" s="282"/>
      <c r="I125" s="282"/>
      <c r="J125" s="282"/>
      <c r="K125" s="309"/>
    </row>
    <row r="126" spans="2:11" s="1" customFormat="1" ht="15" customHeight="1">
      <c r="B126" s="307"/>
      <c r="C126" s="264" t="s">
        <v>1297</v>
      </c>
      <c r="D126" s="284"/>
      <c r="E126" s="284"/>
      <c r="F126" s="285" t="s">
        <v>1294</v>
      </c>
      <c r="G126" s="264"/>
      <c r="H126" s="264" t="s">
        <v>1334</v>
      </c>
      <c r="I126" s="264" t="s">
        <v>1296</v>
      </c>
      <c r="J126" s="264">
        <v>120</v>
      </c>
      <c r="K126" s="310"/>
    </row>
    <row r="127" spans="2:11" s="1" customFormat="1" ht="15" customHeight="1">
      <c r="B127" s="307"/>
      <c r="C127" s="264" t="s">
        <v>1343</v>
      </c>
      <c r="D127" s="264"/>
      <c r="E127" s="264"/>
      <c r="F127" s="285" t="s">
        <v>1294</v>
      </c>
      <c r="G127" s="264"/>
      <c r="H127" s="264" t="s">
        <v>1344</v>
      </c>
      <c r="I127" s="264" t="s">
        <v>1296</v>
      </c>
      <c r="J127" s="264" t="s">
        <v>1345</v>
      </c>
      <c r="K127" s="310"/>
    </row>
    <row r="128" spans="2:11" s="1" customFormat="1" ht="15" customHeight="1">
      <c r="B128" s="307"/>
      <c r="C128" s="264" t="s">
        <v>1242</v>
      </c>
      <c r="D128" s="264"/>
      <c r="E128" s="264"/>
      <c r="F128" s="285" t="s">
        <v>1294</v>
      </c>
      <c r="G128" s="264"/>
      <c r="H128" s="264" t="s">
        <v>1346</v>
      </c>
      <c r="I128" s="264" t="s">
        <v>1296</v>
      </c>
      <c r="J128" s="264" t="s">
        <v>1345</v>
      </c>
      <c r="K128" s="310"/>
    </row>
    <row r="129" spans="2:11" s="1" customFormat="1" ht="15" customHeight="1">
      <c r="B129" s="307"/>
      <c r="C129" s="264" t="s">
        <v>1305</v>
      </c>
      <c r="D129" s="264"/>
      <c r="E129" s="264"/>
      <c r="F129" s="285" t="s">
        <v>1300</v>
      </c>
      <c r="G129" s="264"/>
      <c r="H129" s="264" t="s">
        <v>1306</v>
      </c>
      <c r="I129" s="264" t="s">
        <v>1296</v>
      </c>
      <c r="J129" s="264">
        <v>15</v>
      </c>
      <c r="K129" s="310"/>
    </row>
    <row r="130" spans="2:11" s="1" customFormat="1" ht="15" customHeight="1">
      <c r="B130" s="307"/>
      <c r="C130" s="288" t="s">
        <v>1307</v>
      </c>
      <c r="D130" s="288"/>
      <c r="E130" s="288"/>
      <c r="F130" s="289" t="s">
        <v>1300</v>
      </c>
      <c r="G130" s="288"/>
      <c r="H130" s="288" t="s">
        <v>1308</v>
      </c>
      <c r="I130" s="288" t="s">
        <v>1296</v>
      </c>
      <c r="J130" s="288">
        <v>15</v>
      </c>
      <c r="K130" s="310"/>
    </row>
    <row r="131" spans="2:11" s="1" customFormat="1" ht="15" customHeight="1">
      <c r="B131" s="307"/>
      <c r="C131" s="288" t="s">
        <v>1309</v>
      </c>
      <c r="D131" s="288"/>
      <c r="E131" s="288"/>
      <c r="F131" s="289" t="s">
        <v>1300</v>
      </c>
      <c r="G131" s="288"/>
      <c r="H131" s="288" t="s">
        <v>1310</v>
      </c>
      <c r="I131" s="288" t="s">
        <v>1296</v>
      </c>
      <c r="J131" s="288">
        <v>20</v>
      </c>
      <c r="K131" s="310"/>
    </row>
    <row r="132" spans="2:11" s="1" customFormat="1" ht="15" customHeight="1">
      <c r="B132" s="307"/>
      <c r="C132" s="288" t="s">
        <v>1311</v>
      </c>
      <c r="D132" s="288"/>
      <c r="E132" s="288"/>
      <c r="F132" s="289" t="s">
        <v>1300</v>
      </c>
      <c r="G132" s="288"/>
      <c r="H132" s="288" t="s">
        <v>1312</v>
      </c>
      <c r="I132" s="288" t="s">
        <v>1296</v>
      </c>
      <c r="J132" s="288">
        <v>20</v>
      </c>
      <c r="K132" s="310"/>
    </row>
    <row r="133" spans="2:11" s="1" customFormat="1" ht="15" customHeight="1">
      <c r="B133" s="307"/>
      <c r="C133" s="264" t="s">
        <v>1299</v>
      </c>
      <c r="D133" s="264"/>
      <c r="E133" s="264"/>
      <c r="F133" s="285" t="s">
        <v>1300</v>
      </c>
      <c r="G133" s="264"/>
      <c r="H133" s="264" t="s">
        <v>1334</v>
      </c>
      <c r="I133" s="264" t="s">
        <v>1296</v>
      </c>
      <c r="J133" s="264">
        <v>50</v>
      </c>
      <c r="K133" s="310"/>
    </row>
    <row r="134" spans="2:11" s="1" customFormat="1" ht="15" customHeight="1">
      <c r="B134" s="307"/>
      <c r="C134" s="264" t="s">
        <v>1313</v>
      </c>
      <c r="D134" s="264"/>
      <c r="E134" s="264"/>
      <c r="F134" s="285" t="s">
        <v>1300</v>
      </c>
      <c r="G134" s="264"/>
      <c r="H134" s="264" t="s">
        <v>1334</v>
      </c>
      <c r="I134" s="264" t="s">
        <v>1296</v>
      </c>
      <c r="J134" s="264">
        <v>50</v>
      </c>
      <c r="K134" s="310"/>
    </row>
    <row r="135" spans="2:11" s="1" customFormat="1" ht="15" customHeight="1">
      <c r="B135" s="307"/>
      <c r="C135" s="264" t="s">
        <v>1319</v>
      </c>
      <c r="D135" s="264"/>
      <c r="E135" s="264"/>
      <c r="F135" s="285" t="s">
        <v>1300</v>
      </c>
      <c r="G135" s="264"/>
      <c r="H135" s="264" t="s">
        <v>1334</v>
      </c>
      <c r="I135" s="264" t="s">
        <v>1296</v>
      </c>
      <c r="J135" s="264">
        <v>50</v>
      </c>
      <c r="K135" s="310"/>
    </row>
    <row r="136" spans="2:11" s="1" customFormat="1" ht="15" customHeight="1">
      <c r="B136" s="307"/>
      <c r="C136" s="264" t="s">
        <v>1321</v>
      </c>
      <c r="D136" s="264"/>
      <c r="E136" s="264"/>
      <c r="F136" s="285" t="s">
        <v>1300</v>
      </c>
      <c r="G136" s="264"/>
      <c r="H136" s="264" t="s">
        <v>1334</v>
      </c>
      <c r="I136" s="264" t="s">
        <v>1296</v>
      </c>
      <c r="J136" s="264">
        <v>50</v>
      </c>
      <c r="K136" s="310"/>
    </row>
    <row r="137" spans="2:11" s="1" customFormat="1" ht="15" customHeight="1">
      <c r="B137" s="307"/>
      <c r="C137" s="264" t="s">
        <v>1322</v>
      </c>
      <c r="D137" s="264"/>
      <c r="E137" s="264"/>
      <c r="F137" s="285" t="s">
        <v>1300</v>
      </c>
      <c r="G137" s="264"/>
      <c r="H137" s="264" t="s">
        <v>1347</v>
      </c>
      <c r="I137" s="264" t="s">
        <v>1296</v>
      </c>
      <c r="J137" s="264">
        <v>255</v>
      </c>
      <c r="K137" s="310"/>
    </row>
    <row r="138" spans="2:11" s="1" customFormat="1" ht="15" customHeight="1">
      <c r="B138" s="307"/>
      <c r="C138" s="264" t="s">
        <v>1324</v>
      </c>
      <c r="D138" s="264"/>
      <c r="E138" s="264"/>
      <c r="F138" s="285" t="s">
        <v>1294</v>
      </c>
      <c r="G138" s="264"/>
      <c r="H138" s="264" t="s">
        <v>1348</v>
      </c>
      <c r="I138" s="264" t="s">
        <v>1326</v>
      </c>
      <c r="J138" s="264"/>
      <c r="K138" s="310"/>
    </row>
    <row r="139" spans="2:11" s="1" customFormat="1" ht="15" customHeight="1">
      <c r="B139" s="307"/>
      <c r="C139" s="264" t="s">
        <v>1327</v>
      </c>
      <c r="D139" s="264"/>
      <c r="E139" s="264"/>
      <c r="F139" s="285" t="s">
        <v>1294</v>
      </c>
      <c r="G139" s="264"/>
      <c r="H139" s="264" t="s">
        <v>1349</v>
      </c>
      <c r="I139" s="264" t="s">
        <v>1329</v>
      </c>
      <c r="J139" s="264"/>
      <c r="K139" s="310"/>
    </row>
    <row r="140" spans="2:11" s="1" customFormat="1" ht="15" customHeight="1">
      <c r="B140" s="307"/>
      <c r="C140" s="264" t="s">
        <v>1330</v>
      </c>
      <c r="D140" s="264"/>
      <c r="E140" s="264"/>
      <c r="F140" s="285" t="s">
        <v>1294</v>
      </c>
      <c r="G140" s="264"/>
      <c r="H140" s="264" t="s">
        <v>1330</v>
      </c>
      <c r="I140" s="264" t="s">
        <v>1329</v>
      </c>
      <c r="J140" s="264"/>
      <c r="K140" s="310"/>
    </row>
    <row r="141" spans="2:11" s="1" customFormat="1" ht="15" customHeight="1">
      <c r="B141" s="307"/>
      <c r="C141" s="264" t="s">
        <v>41</v>
      </c>
      <c r="D141" s="264"/>
      <c r="E141" s="264"/>
      <c r="F141" s="285" t="s">
        <v>1294</v>
      </c>
      <c r="G141" s="264"/>
      <c r="H141" s="264" t="s">
        <v>1350</v>
      </c>
      <c r="I141" s="264" t="s">
        <v>1329</v>
      </c>
      <c r="J141" s="264"/>
      <c r="K141" s="310"/>
    </row>
    <row r="142" spans="2:11" s="1" customFormat="1" ht="15" customHeight="1">
      <c r="B142" s="307"/>
      <c r="C142" s="264" t="s">
        <v>1351</v>
      </c>
      <c r="D142" s="264"/>
      <c r="E142" s="264"/>
      <c r="F142" s="285" t="s">
        <v>1294</v>
      </c>
      <c r="G142" s="264"/>
      <c r="H142" s="264" t="s">
        <v>1352</v>
      </c>
      <c r="I142" s="264" t="s">
        <v>1329</v>
      </c>
      <c r="J142" s="264"/>
      <c r="K142" s="310"/>
    </row>
    <row r="143" spans="2:11" s="1" customFormat="1" ht="15" customHeight="1">
      <c r="B143" s="311"/>
      <c r="C143" s="312"/>
      <c r="D143" s="312"/>
      <c r="E143" s="312"/>
      <c r="F143" s="312"/>
      <c r="G143" s="312"/>
      <c r="H143" s="312"/>
      <c r="I143" s="312"/>
      <c r="J143" s="312"/>
      <c r="K143" s="313"/>
    </row>
    <row r="144" spans="2:11" s="1" customFormat="1" ht="18.75" customHeight="1">
      <c r="B144" s="298"/>
      <c r="C144" s="298"/>
      <c r="D144" s="298"/>
      <c r="E144" s="298"/>
      <c r="F144" s="299"/>
      <c r="G144" s="298"/>
      <c r="H144" s="298"/>
      <c r="I144" s="298"/>
      <c r="J144" s="298"/>
      <c r="K144" s="298"/>
    </row>
    <row r="145" spans="2:11" s="1" customFormat="1" ht="18.75" customHeight="1"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</row>
    <row r="146" spans="2:11" s="1" customFormat="1" ht="7.5" customHeight="1">
      <c r="B146" s="272"/>
      <c r="C146" s="273"/>
      <c r="D146" s="273"/>
      <c r="E146" s="273"/>
      <c r="F146" s="273"/>
      <c r="G146" s="273"/>
      <c r="H146" s="273"/>
      <c r="I146" s="273"/>
      <c r="J146" s="273"/>
      <c r="K146" s="274"/>
    </row>
    <row r="147" spans="2:11" s="1" customFormat="1" ht="45" customHeight="1">
      <c r="B147" s="275"/>
      <c r="C147" s="384" t="s">
        <v>1353</v>
      </c>
      <c r="D147" s="384"/>
      <c r="E147" s="384"/>
      <c r="F147" s="384"/>
      <c r="G147" s="384"/>
      <c r="H147" s="384"/>
      <c r="I147" s="384"/>
      <c r="J147" s="384"/>
      <c r="K147" s="276"/>
    </row>
    <row r="148" spans="2:11" s="1" customFormat="1" ht="17.25" customHeight="1">
      <c r="B148" s="275"/>
      <c r="C148" s="277" t="s">
        <v>1288</v>
      </c>
      <c r="D148" s="277"/>
      <c r="E148" s="277"/>
      <c r="F148" s="277" t="s">
        <v>1289</v>
      </c>
      <c r="G148" s="278"/>
      <c r="H148" s="277" t="s">
        <v>57</v>
      </c>
      <c r="I148" s="277" t="s">
        <v>60</v>
      </c>
      <c r="J148" s="277" t="s">
        <v>1290</v>
      </c>
      <c r="K148" s="276"/>
    </row>
    <row r="149" spans="2:11" s="1" customFormat="1" ht="17.25" customHeight="1">
      <c r="B149" s="275"/>
      <c r="C149" s="279" t="s">
        <v>1291</v>
      </c>
      <c r="D149" s="279"/>
      <c r="E149" s="279"/>
      <c r="F149" s="280" t="s">
        <v>1292</v>
      </c>
      <c r="G149" s="281"/>
      <c r="H149" s="279"/>
      <c r="I149" s="279"/>
      <c r="J149" s="279" t="s">
        <v>1293</v>
      </c>
      <c r="K149" s="276"/>
    </row>
    <row r="150" spans="2:11" s="1" customFormat="1" ht="5.25" customHeight="1">
      <c r="B150" s="287"/>
      <c r="C150" s="282"/>
      <c r="D150" s="282"/>
      <c r="E150" s="282"/>
      <c r="F150" s="282"/>
      <c r="G150" s="283"/>
      <c r="H150" s="282"/>
      <c r="I150" s="282"/>
      <c r="J150" s="282"/>
      <c r="K150" s="310"/>
    </row>
    <row r="151" spans="2:11" s="1" customFormat="1" ht="15" customHeight="1">
      <c r="B151" s="287"/>
      <c r="C151" s="314" t="s">
        <v>1297</v>
      </c>
      <c r="D151" s="264"/>
      <c r="E151" s="264"/>
      <c r="F151" s="315" t="s">
        <v>1294</v>
      </c>
      <c r="G151" s="264"/>
      <c r="H151" s="314" t="s">
        <v>1334</v>
      </c>
      <c r="I151" s="314" t="s">
        <v>1296</v>
      </c>
      <c r="J151" s="314">
        <v>120</v>
      </c>
      <c r="K151" s="310"/>
    </row>
    <row r="152" spans="2:11" s="1" customFormat="1" ht="15" customHeight="1">
      <c r="B152" s="287"/>
      <c r="C152" s="314" t="s">
        <v>1343</v>
      </c>
      <c r="D152" s="264"/>
      <c r="E152" s="264"/>
      <c r="F152" s="315" t="s">
        <v>1294</v>
      </c>
      <c r="G152" s="264"/>
      <c r="H152" s="314" t="s">
        <v>1354</v>
      </c>
      <c r="I152" s="314" t="s">
        <v>1296</v>
      </c>
      <c r="J152" s="314" t="s">
        <v>1345</v>
      </c>
      <c r="K152" s="310"/>
    </row>
    <row r="153" spans="2:11" s="1" customFormat="1" ht="15" customHeight="1">
      <c r="B153" s="287"/>
      <c r="C153" s="314" t="s">
        <v>1242</v>
      </c>
      <c r="D153" s="264"/>
      <c r="E153" s="264"/>
      <c r="F153" s="315" t="s">
        <v>1294</v>
      </c>
      <c r="G153" s="264"/>
      <c r="H153" s="314" t="s">
        <v>1355</v>
      </c>
      <c r="I153" s="314" t="s">
        <v>1296</v>
      </c>
      <c r="J153" s="314" t="s">
        <v>1345</v>
      </c>
      <c r="K153" s="310"/>
    </row>
    <row r="154" spans="2:11" s="1" customFormat="1" ht="15" customHeight="1">
      <c r="B154" s="287"/>
      <c r="C154" s="314" t="s">
        <v>1299</v>
      </c>
      <c r="D154" s="264"/>
      <c r="E154" s="264"/>
      <c r="F154" s="315" t="s">
        <v>1300</v>
      </c>
      <c r="G154" s="264"/>
      <c r="H154" s="314" t="s">
        <v>1334</v>
      </c>
      <c r="I154" s="314" t="s">
        <v>1296</v>
      </c>
      <c r="J154" s="314">
        <v>50</v>
      </c>
      <c r="K154" s="310"/>
    </row>
    <row r="155" spans="2:11" s="1" customFormat="1" ht="15" customHeight="1">
      <c r="B155" s="287"/>
      <c r="C155" s="314" t="s">
        <v>1302</v>
      </c>
      <c r="D155" s="264"/>
      <c r="E155" s="264"/>
      <c r="F155" s="315" t="s">
        <v>1294</v>
      </c>
      <c r="G155" s="264"/>
      <c r="H155" s="314" t="s">
        <v>1334</v>
      </c>
      <c r="I155" s="314" t="s">
        <v>1304</v>
      </c>
      <c r="J155" s="314"/>
      <c r="K155" s="310"/>
    </row>
    <row r="156" spans="2:11" s="1" customFormat="1" ht="15" customHeight="1">
      <c r="B156" s="287"/>
      <c r="C156" s="314" t="s">
        <v>1313</v>
      </c>
      <c r="D156" s="264"/>
      <c r="E156" s="264"/>
      <c r="F156" s="315" t="s">
        <v>1300</v>
      </c>
      <c r="G156" s="264"/>
      <c r="H156" s="314" t="s">
        <v>1334</v>
      </c>
      <c r="I156" s="314" t="s">
        <v>1296</v>
      </c>
      <c r="J156" s="314">
        <v>50</v>
      </c>
      <c r="K156" s="310"/>
    </row>
    <row r="157" spans="2:11" s="1" customFormat="1" ht="15" customHeight="1">
      <c r="B157" s="287"/>
      <c r="C157" s="314" t="s">
        <v>1321</v>
      </c>
      <c r="D157" s="264"/>
      <c r="E157" s="264"/>
      <c r="F157" s="315" t="s">
        <v>1300</v>
      </c>
      <c r="G157" s="264"/>
      <c r="H157" s="314" t="s">
        <v>1334</v>
      </c>
      <c r="I157" s="314" t="s">
        <v>1296</v>
      </c>
      <c r="J157" s="314">
        <v>50</v>
      </c>
      <c r="K157" s="310"/>
    </row>
    <row r="158" spans="2:11" s="1" customFormat="1" ht="15" customHeight="1">
      <c r="B158" s="287"/>
      <c r="C158" s="314" t="s">
        <v>1319</v>
      </c>
      <c r="D158" s="264"/>
      <c r="E158" s="264"/>
      <c r="F158" s="315" t="s">
        <v>1300</v>
      </c>
      <c r="G158" s="264"/>
      <c r="H158" s="314" t="s">
        <v>1334</v>
      </c>
      <c r="I158" s="314" t="s">
        <v>1296</v>
      </c>
      <c r="J158" s="314">
        <v>50</v>
      </c>
      <c r="K158" s="310"/>
    </row>
    <row r="159" spans="2:11" s="1" customFormat="1" ht="15" customHeight="1">
      <c r="B159" s="287"/>
      <c r="C159" s="314" t="s">
        <v>96</v>
      </c>
      <c r="D159" s="264"/>
      <c r="E159" s="264"/>
      <c r="F159" s="315" t="s">
        <v>1294</v>
      </c>
      <c r="G159" s="264"/>
      <c r="H159" s="314" t="s">
        <v>1356</v>
      </c>
      <c r="I159" s="314" t="s">
        <v>1296</v>
      </c>
      <c r="J159" s="314" t="s">
        <v>1357</v>
      </c>
      <c r="K159" s="310"/>
    </row>
    <row r="160" spans="2:11" s="1" customFormat="1" ht="15" customHeight="1">
      <c r="B160" s="287"/>
      <c r="C160" s="314" t="s">
        <v>1358</v>
      </c>
      <c r="D160" s="264"/>
      <c r="E160" s="264"/>
      <c r="F160" s="315" t="s">
        <v>1294</v>
      </c>
      <c r="G160" s="264"/>
      <c r="H160" s="314" t="s">
        <v>1359</v>
      </c>
      <c r="I160" s="314" t="s">
        <v>1329</v>
      </c>
      <c r="J160" s="314"/>
      <c r="K160" s="310"/>
    </row>
    <row r="161" spans="2:11" s="1" customFormat="1" ht="15" customHeight="1">
      <c r="B161" s="316"/>
      <c r="C161" s="317"/>
      <c r="D161" s="317"/>
      <c r="E161" s="317"/>
      <c r="F161" s="317"/>
      <c r="G161" s="317"/>
      <c r="H161" s="317"/>
      <c r="I161" s="317"/>
      <c r="J161" s="317"/>
      <c r="K161" s="318"/>
    </row>
    <row r="162" spans="2:11" s="1" customFormat="1" ht="18.75" customHeight="1">
      <c r="B162" s="298"/>
      <c r="C162" s="308"/>
      <c r="D162" s="308"/>
      <c r="E162" s="308"/>
      <c r="F162" s="319"/>
      <c r="G162" s="308"/>
      <c r="H162" s="308"/>
      <c r="I162" s="308"/>
      <c r="J162" s="308"/>
      <c r="K162" s="298"/>
    </row>
    <row r="163" spans="2:11" s="1" customFormat="1" ht="18.75" customHeight="1">
      <c r="B163" s="298"/>
      <c r="C163" s="308"/>
      <c r="D163" s="308"/>
      <c r="E163" s="308"/>
      <c r="F163" s="319"/>
      <c r="G163" s="308"/>
      <c r="H163" s="308"/>
      <c r="I163" s="308"/>
      <c r="J163" s="308"/>
      <c r="K163" s="298"/>
    </row>
    <row r="164" spans="2:11" s="1" customFormat="1" ht="18.75" customHeight="1">
      <c r="B164" s="298"/>
      <c r="C164" s="308"/>
      <c r="D164" s="308"/>
      <c r="E164" s="308"/>
      <c r="F164" s="319"/>
      <c r="G164" s="308"/>
      <c r="H164" s="308"/>
      <c r="I164" s="308"/>
      <c r="J164" s="308"/>
      <c r="K164" s="298"/>
    </row>
    <row r="165" spans="2:11" s="1" customFormat="1" ht="18.75" customHeight="1">
      <c r="B165" s="298"/>
      <c r="C165" s="308"/>
      <c r="D165" s="308"/>
      <c r="E165" s="308"/>
      <c r="F165" s="319"/>
      <c r="G165" s="308"/>
      <c r="H165" s="308"/>
      <c r="I165" s="308"/>
      <c r="J165" s="308"/>
      <c r="K165" s="298"/>
    </row>
    <row r="166" spans="2:11" s="1" customFormat="1" ht="18.75" customHeight="1">
      <c r="B166" s="298"/>
      <c r="C166" s="308"/>
      <c r="D166" s="308"/>
      <c r="E166" s="308"/>
      <c r="F166" s="319"/>
      <c r="G166" s="308"/>
      <c r="H166" s="308"/>
      <c r="I166" s="308"/>
      <c r="J166" s="308"/>
      <c r="K166" s="298"/>
    </row>
    <row r="167" spans="2:11" s="1" customFormat="1" ht="18.75" customHeight="1">
      <c r="B167" s="298"/>
      <c r="C167" s="308"/>
      <c r="D167" s="308"/>
      <c r="E167" s="308"/>
      <c r="F167" s="319"/>
      <c r="G167" s="308"/>
      <c r="H167" s="308"/>
      <c r="I167" s="308"/>
      <c r="J167" s="308"/>
      <c r="K167" s="298"/>
    </row>
    <row r="168" spans="2:11" s="1" customFormat="1" ht="18.75" customHeight="1">
      <c r="B168" s="298"/>
      <c r="C168" s="308"/>
      <c r="D168" s="308"/>
      <c r="E168" s="308"/>
      <c r="F168" s="319"/>
      <c r="G168" s="308"/>
      <c r="H168" s="308"/>
      <c r="I168" s="308"/>
      <c r="J168" s="308"/>
      <c r="K168" s="298"/>
    </row>
    <row r="169" spans="2:11" s="1" customFormat="1" ht="18.75" customHeight="1">
      <c r="B169" s="271"/>
      <c r="C169" s="271"/>
      <c r="D169" s="271"/>
      <c r="E169" s="271"/>
      <c r="F169" s="271"/>
      <c r="G169" s="271"/>
      <c r="H169" s="271"/>
      <c r="I169" s="271"/>
      <c r="J169" s="271"/>
      <c r="K169" s="271"/>
    </row>
    <row r="170" spans="2:11" s="1" customFormat="1" ht="7.5" customHeight="1">
      <c r="B170" s="253"/>
      <c r="C170" s="254"/>
      <c r="D170" s="254"/>
      <c r="E170" s="254"/>
      <c r="F170" s="254"/>
      <c r="G170" s="254"/>
      <c r="H170" s="254"/>
      <c r="I170" s="254"/>
      <c r="J170" s="254"/>
      <c r="K170" s="255"/>
    </row>
    <row r="171" spans="2:11" s="1" customFormat="1" ht="45" customHeight="1">
      <c r="B171" s="256"/>
      <c r="C171" s="385" t="s">
        <v>1360</v>
      </c>
      <c r="D171" s="385"/>
      <c r="E171" s="385"/>
      <c r="F171" s="385"/>
      <c r="G171" s="385"/>
      <c r="H171" s="385"/>
      <c r="I171" s="385"/>
      <c r="J171" s="385"/>
      <c r="K171" s="257"/>
    </row>
    <row r="172" spans="2:11" s="1" customFormat="1" ht="17.25" customHeight="1">
      <c r="B172" s="256"/>
      <c r="C172" s="277" t="s">
        <v>1288</v>
      </c>
      <c r="D172" s="277"/>
      <c r="E172" s="277"/>
      <c r="F172" s="277" t="s">
        <v>1289</v>
      </c>
      <c r="G172" s="320"/>
      <c r="H172" s="321" t="s">
        <v>57</v>
      </c>
      <c r="I172" s="321" t="s">
        <v>60</v>
      </c>
      <c r="J172" s="277" t="s">
        <v>1290</v>
      </c>
      <c r="K172" s="257"/>
    </row>
    <row r="173" spans="2:11" s="1" customFormat="1" ht="17.25" customHeight="1">
      <c r="B173" s="258"/>
      <c r="C173" s="279" t="s">
        <v>1291</v>
      </c>
      <c r="D173" s="279"/>
      <c r="E173" s="279"/>
      <c r="F173" s="280" t="s">
        <v>1292</v>
      </c>
      <c r="G173" s="322"/>
      <c r="H173" s="323"/>
      <c r="I173" s="323"/>
      <c r="J173" s="279" t="s">
        <v>1293</v>
      </c>
      <c r="K173" s="259"/>
    </row>
    <row r="174" spans="2:11" s="1" customFormat="1" ht="5.25" customHeight="1">
      <c r="B174" s="287"/>
      <c r="C174" s="282"/>
      <c r="D174" s="282"/>
      <c r="E174" s="282"/>
      <c r="F174" s="282"/>
      <c r="G174" s="283"/>
      <c r="H174" s="282"/>
      <c r="I174" s="282"/>
      <c r="J174" s="282"/>
      <c r="K174" s="310"/>
    </row>
    <row r="175" spans="2:11" s="1" customFormat="1" ht="15" customHeight="1">
      <c r="B175" s="287"/>
      <c r="C175" s="264" t="s">
        <v>1297</v>
      </c>
      <c r="D175" s="264"/>
      <c r="E175" s="264"/>
      <c r="F175" s="285" t="s">
        <v>1294</v>
      </c>
      <c r="G175" s="264"/>
      <c r="H175" s="264" t="s">
        <v>1334</v>
      </c>
      <c r="I175" s="264" t="s">
        <v>1296</v>
      </c>
      <c r="J175" s="264">
        <v>120</v>
      </c>
      <c r="K175" s="310"/>
    </row>
    <row r="176" spans="2:11" s="1" customFormat="1" ht="15" customHeight="1">
      <c r="B176" s="287"/>
      <c r="C176" s="264" t="s">
        <v>1343</v>
      </c>
      <c r="D176" s="264"/>
      <c r="E176" s="264"/>
      <c r="F176" s="285" t="s">
        <v>1294</v>
      </c>
      <c r="G176" s="264"/>
      <c r="H176" s="264" t="s">
        <v>1344</v>
      </c>
      <c r="I176" s="264" t="s">
        <v>1296</v>
      </c>
      <c r="J176" s="264" t="s">
        <v>1345</v>
      </c>
      <c r="K176" s="310"/>
    </row>
    <row r="177" spans="2:11" s="1" customFormat="1" ht="15" customHeight="1">
      <c r="B177" s="287"/>
      <c r="C177" s="264" t="s">
        <v>1242</v>
      </c>
      <c r="D177" s="264"/>
      <c r="E177" s="264"/>
      <c r="F177" s="285" t="s">
        <v>1294</v>
      </c>
      <c r="G177" s="264"/>
      <c r="H177" s="264" t="s">
        <v>1361</v>
      </c>
      <c r="I177" s="264" t="s">
        <v>1296</v>
      </c>
      <c r="J177" s="264" t="s">
        <v>1345</v>
      </c>
      <c r="K177" s="310"/>
    </row>
    <row r="178" spans="2:11" s="1" customFormat="1" ht="15" customHeight="1">
      <c r="B178" s="287"/>
      <c r="C178" s="264" t="s">
        <v>1299</v>
      </c>
      <c r="D178" s="264"/>
      <c r="E178" s="264"/>
      <c r="F178" s="285" t="s">
        <v>1300</v>
      </c>
      <c r="G178" s="264"/>
      <c r="H178" s="264" t="s">
        <v>1361</v>
      </c>
      <c r="I178" s="264" t="s">
        <v>1296</v>
      </c>
      <c r="J178" s="264">
        <v>50</v>
      </c>
      <c r="K178" s="310"/>
    </row>
    <row r="179" spans="2:11" s="1" customFormat="1" ht="15" customHeight="1">
      <c r="B179" s="287"/>
      <c r="C179" s="264" t="s">
        <v>1302</v>
      </c>
      <c r="D179" s="264"/>
      <c r="E179" s="264"/>
      <c r="F179" s="285" t="s">
        <v>1294</v>
      </c>
      <c r="G179" s="264"/>
      <c r="H179" s="264" t="s">
        <v>1361</v>
      </c>
      <c r="I179" s="264" t="s">
        <v>1304</v>
      </c>
      <c r="J179" s="264"/>
      <c r="K179" s="310"/>
    </row>
    <row r="180" spans="2:11" s="1" customFormat="1" ht="15" customHeight="1">
      <c r="B180" s="287"/>
      <c r="C180" s="264" t="s">
        <v>1313</v>
      </c>
      <c r="D180" s="264"/>
      <c r="E180" s="264"/>
      <c r="F180" s="285" t="s">
        <v>1300</v>
      </c>
      <c r="G180" s="264"/>
      <c r="H180" s="264" t="s">
        <v>1361</v>
      </c>
      <c r="I180" s="264" t="s">
        <v>1296</v>
      </c>
      <c r="J180" s="264">
        <v>50</v>
      </c>
      <c r="K180" s="310"/>
    </row>
    <row r="181" spans="2:11" s="1" customFormat="1" ht="15" customHeight="1">
      <c r="B181" s="287"/>
      <c r="C181" s="264" t="s">
        <v>1321</v>
      </c>
      <c r="D181" s="264"/>
      <c r="E181" s="264"/>
      <c r="F181" s="285" t="s">
        <v>1300</v>
      </c>
      <c r="G181" s="264"/>
      <c r="H181" s="264" t="s">
        <v>1361</v>
      </c>
      <c r="I181" s="264" t="s">
        <v>1296</v>
      </c>
      <c r="J181" s="264">
        <v>50</v>
      </c>
      <c r="K181" s="310"/>
    </row>
    <row r="182" spans="2:11" s="1" customFormat="1" ht="15" customHeight="1">
      <c r="B182" s="287"/>
      <c r="C182" s="264" t="s">
        <v>1319</v>
      </c>
      <c r="D182" s="264"/>
      <c r="E182" s="264"/>
      <c r="F182" s="285" t="s">
        <v>1300</v>
      </c>
      <c r="G182" s="264"/>
      <c r="H182" s="264" t="s">
        <v>1361</v>
      </c>
      <c r="I182" s="264" t="s">
        <v>1296</v>
      </c>
      <c r="J182" s="264">
        <v>50</v>
      </c>
      <c r="K182" s="310"/>
    </row>
    <row r="183" spans="2:11" s="1" customFormat="1" ht="15" customHeight="1">
      <c r="B183" s="287"/>
      <c r="C183" s="264" t="s">
        <v>116</v>
      </c>
      <c r="D183" s="264"/>
      <c r="E183" s="264"/>
      <c r="F183" s="285" t="s">
        <v>1294</v>
      </c>
      <c r="G183" s="264"/>
      <c r="H183" s="264" t="s">
        <v>1362</v>
      </c>
      <c r="I183" s="264" t="s">
        <v>1363</v>
      </c>
      <c r="J183" s="264"/>
      <c r="K183" s="310"/>
    </row>
    <row r="184" spans="2:11" s="1" customFormat="1" ht="15" customHeight="1">
      <c r="B184" s="287"/>
      <c r="C184" s="264" t="s">
        <v>60</v>
      </c>
      <c r="D184" s="264"/>
      <c r="E184" s="264"/>
      <c r="F184" s="285" t="s">
        <v>1294</v>
      </c>
      <c r="G184" s="264"/>
      <c r="H184" s="264" t="s">
        <v>1364</v>
      </c>
      <c r="I184" s="264" t="s">
        <v>1365</v>
      </c>
      <c r="J184" s="264">
        <v>1</v>
      </c>
      <c r="K184" s="310"/>
    </row>
    <row r="185" spans="2:11" s="1" customFormat="1" ht="15" customHeight="1">
      <c r="B185" s="287"/>
      <c r="C185" s="264" t="s">
        <v>56</v>
      </c>
      <c r="D185" s="264"/>
      <c r="E185" s="264"/>
      <c r="F185" s="285" t="s">
        <v>1294</v>
      </c>
      <c r="G185" s="264"/>
      <c r="H185" s="264" t="s">
        <v>1366</v>
      </c>
      <c r="I185" s="264" t="s">
        <v>1296</v>
      </c>
      <c r="J185" s="264">
        <v>20</v>
      </c>
      <c r="K185" s="310"/>
    </row>
    <row r="186" spans="2:11" s="1" customFormat="1" ht="15" customHeight="1">
      <c r="B186" s="287"/>
      <c r="C186" s="264" t="s">
        <v>57</v>
      </c>
      <c r="D186" s="264"/>
      <c r="E186" s="264"/>
      <c r="F186" s="285" t="s">
        <v>1294</v>
      </c>
      <c r="G186" s="264"/>
      <c r="H186" s="264" t="s">
        <v>1367</v>
      </c>
      <c r="I186" s="264" t="s">
        <v>1296</v>
      </c>
      <c r="J186" s="264">
        <v>255</v>
      </c>
      <c r="K186" s="310"/>
    </row>
    <row r="187" spans="2:11" s="1" customFormat="1" ht="15" customHeight="1">
      <c r="B187" s="287"/>
      <c r="C187" s="264" t="s">
        <v>117</v>
      </c>
      <c r="D187" s="264"/>
      <c r="E187" s="264"/>
      <c r="F187" s="285" t="s">
        <v>1294</v>
      </c>
      <c r="G187" s="264"/>
      <c r="H187" s="264" t="s">
        <v>1258</v>
      </c>
      <c r="I187" s="264" t="s">
        <v>1296</v>
      </c>
      <c r="J187" s="264">
        <v>10</v>
      </c>
      <c r="K187" s="310"/>
    </row>
    <row r="188" spans="2:11" s="1" customFormat="1" ht="15" customHeight="1">
      <c r="B188" s="287"/>
      <c r="C188" s="264" t="s">
        <v>118</v>
      </c>
      <c r="D188" s="264"/>
      <c r="E188" s="264"/>
      <c r="F188" s="285" t="s">
        <v>1294</v>
      </c>
      <c r="G188" s="264"/>
      <c r="H188" s="264" t="s">
        <v>1368</v>
      </c>
      <c r="I188" s="264" t="s">
        <v>1329</v>
      </c>
      <c r="J188" s="264"/>
      <c r="K188" s="310"/>
    </row>
    <row r="189" spans="2:11" s="1" customFormat="1" ht="15" customHeight="1">
      <c r="B189" s="287"/>
      <c r="C189" s="264" t="s">
        <v>1369</v>
      </c>
      <c r="D189" s="264"/>
      <c r="E189" s="264"/>
      <c r="F189" s="285" t="s">
        <v>1294</v>
      </c>
      <c r="G189" s="264"/>
      <c r="H189" s="264" t="s">
        <v>1370</v>
      </c>
      <c r="I189" s="264" t="s">
        <v>1329</v>
      </c>
      <c r="J189" s="264"/>
      <c r="K189" s="310"/>
    </row>
    <row r="190" spans="2:11" s="1" customFormat="1" ht="15" customHeight="1">
      <c r="B190" s="287"/>
      <c r="C190" s="264" t="s">
        <v>1358</v>
      </c>
      <c r="D190" s="264"/>
      <c r="E190" s="264"/>
      <c r="F190" s="285" t="s">
        <v>1294</v>
      </c>
      <c r="G190" s="264"/>
      <c r="H190" s="264" t="s">
        <v>1371</v>
      </c>
      <c r="I190" s="264" t="s">
        <v>1329</v>
      </c>
      <c r="J190" s="264"/>
      <c r="K190" s="310"/>
    </row>
    <row r="191" spans="2:11" s="1" customFormat="1" ht="15" customHeight="1">
      <c r="B191" s="287"/>
      <c r="C191" s="264" t="s">
        <v>120</v>
      </c>
      <c r="D191" s="264"/>
      <c r="E191" s="264"/>
      <c r="F191" s="285" t="s">
        <v>1300</v>
      </c>
      <c r="G191" s="264"/>
      <c r="H191" s="264" t="s">
        <v>1372</v>
      </c>
      <c r="I191" s="264" t="s">
        <v>1296</v>
      </c>
      <c r="J191" s="264">
        <v>50</v>
      </c>
      <c r="K191" s="310"/>
    </row>
    <row r="192" spans="2:11" s="1" customFormat="1" ht="15" customHeight="1">
      <c r="B192" s="287"/>
      <c r="C192" s="264" t="s">
        <v>1373</v>
      </c>
      <c r="D192" s="264"/>
      <c r="E192" s="264"/>
      <c r="F192" s="285" t="s">
        <v>1300</v>
      </c>
      <c r="G192" s="264"/>
      <c r="H192" s="264" t="s">
        <v>1374</v>
      </c>
      <c r="I192" s="264" t="s">
        <v>1375</v>
      </c>
      <c r="J192" s="264"/>
      <c r="K192" s="310"/>
    </row>
    <row r="193" spans="2:11" s="1" customFormat="1" ht="15" customHeight="1">
      <c r="B193" s="287"/>
      <c r="C193" s="264" t="s">
        <v>1376</v>
      </c>
      <c r="D193" s="264"/>
      <c r="E193" s="264"/>
      <c r="F193" s="285" t="s">
        <v>1300</v>
      </c>
      <c r="G193" s="264"/>
      <c r="H193" s="264" t="s">
        <v>1377</v>
      </c>
      <c r="I193" s="264" t="s">
        <v>1375</v>
      </c>
      <c r="J193" s="264"/>
      <c r="K193" s="310"/>
    </row>
    <row r="194" spans="2:11" s="1" customFormat="1" ht="15" customHeight="1">
      <c r="B194" s="287"/>
      <c r="C194" s="264" t="s">
        <v>1378</v>
      </c>
      <c r="D194" s="264"/>
      <c r="E194" s="264"/>
      <c r="F194" s="285" t="s">
        <v>1300</v>
      </c>
      <c r="G194" s="264"/>
      <c r="H194" s="264" t="s">
        <v>1379</v>
      </c>
      <c r="I194" s="264" t="s">
        <v>1375</v>
      </c>
      <c r="J194" s="264"/>
      <c r="K194" s="310"/>
    </row>
    <row r="195" spans="2:11" s="1" customFormat="1" ht="15" customHeight="1">
      <c r="B195" s="287"/>
      <c r="C195" s="324" t="s">
        <v>1380</v>
      </c>
      <c r="D195" s="264"/>
      <c r="E195" s="264"/>
      <c r="F195" s="285" t="s">
        <v>1300</v>
      </c>
      <c r="G195" s="264"/>
      <c r="H195" s="264" t="s">
        <v>1381</v>
      </c>
      <c r="I195" s="264" t="s">
        <v>1382</v>
      </c>
      <c r="J195" s="325" t="s">
        <v>1383</v>
      </c>
      <c r="K195" s="310"/>
    </row>
    <row r="196" spans="2:11" s="1" customFormat="1" ht="15" customHeight="1">
      <c r="B196" s="287"/>
      <c r="C196" s="324" t="s">
        <v>45</v>
      </c>
      <c r="D196" s="264"/>
      <c r="E196" s="264"/>
      <c r="F196" s="285" t="s">
        <v>1294</v>
      </c>
      <c r="G196" s="264"/>
      <c r="H196" s="261" t="s">
        <v>1384</v>
      </c>
      <c r="I196" s="264" t="s">
        <v>1385</v>
      </c>
      <c r="J196" s="264"/>
      <c r="K196" s="310"/>
    </row>
    <row r="197" spans="2:11" s="1" customFormat="1" ht="15" customHeight="1">
      <c r="B197" s="287"/>
      <c r="C197" s="324" t="s">
        <v>1386</v>
      </c>
      <c r="D197" s="264"/>
      <c r="E197" s="264"/>
      <c r="F197" s="285" t="s">
        <v>1294</v>
      </c>
      <c r="G197" s="264"/>
      <c r="H197" s="264" t="s">
        <v>1387</v>
      </c>
      <c r="I197" s="264" t="s">
        <v>1329</v>
      </c>
      <c r="J197" s="264"/>
      <c r="K197" s="310"/>
    </row>
    <row r="198" spans="2:11" s="1" customFormat="1" ht="15" customHeight="1">
      <c r="B198" s="287"/>
      <c r="C198" s="324" t="s">
        <v>1388</v>
      </c>
      <c r="D198" s="264"/>
      <c r="E198" s="264"/>
      <c r="F198" s="285" t="s">
        <v>1294</v>
      </c>
      <c r="G198" s="264"/>
      <c r="H198" s="264" t="s">
        <v>1389</v>
      </c>
      <c r="I198" s="264" t="s">
        <v>1329</v>
      </c>
      <c r="J198" s="264"/>
      <c r="K198" s="310"/>
    </row>
    <row r="199" spans="2:11" s="1" customFormat="1" ht="15" customHeight="1">
      <c r="B199" s="287"/>
      <c r="C199" s="324" t="s">
        <v>1390</v>
      </c>
      <c r="D199" s="264"/>
      <c r="E199" s="264"/>
      <c r="F199" s="285" t="s">
        <v>1300</v>
      </c>
      <c r="G199" s="264"/>
      <c r="H199" s="264" t="s">
        <v>1391</v>
      </c>
      <c r="I199" s="264" t="s">
        <v>1329</v>
      </c>
      <c r="J199" s="264"/>
      <c r="K199" s="310"/>
    </row>
    <row r="200" spans="2:11" s="1" customFormat="1" ht="15" customHeight="1">
      <c r="B200" s="316"/>
      <c r="C200" s="326"/>
      <c r="D200" s="317"/>
      <c r="E200" s="317"/>
      <c r="F200" s="317"/>
      <c r="G200" s="317"/>
      <c r="H200" s="317"/>
      <c r="I200" s="317"/>
      <c r="J200" s="317"/>
      <c r="K200" s="318"/>
    </row>
    <row r="201" spans="2:11" s="1" customFormat="1" ht="18.75" customHeight="1">
      <c r="B201" s="298"/>
      <c r="C201" s="308"/>
      <c r="D201" s="308"/>
      <c r="E201" s="308"/>
      <c r="F201" s="319"/>
      <c r="G201" s="308"/>
      <c r="H201" s="308"/>
      <c r="I201" s="308"/>
      <c r="J201" s="308"/>
      <c r="K201" s="298"/>
    </row>
    <row r="202" spans="2:11" s="1" customFormat="1" ht="18.75" customHeight="1">
      <c r="B202" s="271"/>
      <c r="C202" s="271"/>
      <c r="D202" s="271"/>
      <c r="E202" s="271"/>
      <c r="F202" s="271"/>
      <c r="G202" s="271"/>
      <c r="H202" s="271"/>
      <c r="I202" s="271"/>
      <c r="J202" s="271"/>
      <c r="K202" s="271"/>
    </row>
    <row r="203" spans="2:11" s="1" customFormat="1" ht="13.5">
      <c r="B203" s="253"/>
      <c r="C203" s="254"/>
      <c r="D203" s="254"/>
      <c r="E203" s="254"/>
      <c r="F203" s="254"/>
      <c r="G203" s="254"/>
      <c r="H203" s="254"/>
      <c r="I203" s="254"/>
      <c r="J203" s="254"/>
      <c r="K203" s="255"/>
    </row>
    <row r="204" spans="2:11" s="1" customFormat="1" ht="21" customHeight="1">
      <c r="B204" s="256"/>
      <c r="C204" s="385" t="s">
        <v>1392</v>
      </c>
      <c r="D204" s="385"/>
      <c r="E204" s="385"/>
      <c r="F204" s="385"/>
      <c r="G204" s="385"/>
      <c r="H204" s="385"/>
      <c r="I204" s="385"/>
      <c r="J204" s="385"/>
      <c r="K204" s="257"/>
    </row>
    <row r="205" spans="2:11" s="1" customFormat="1" ht="25.5" customHeight="1">
      <c r="B205" s="256"/>
      <c r="C205" s="327" t="s">
        <v>1393</v>
      </c>
      <c r="D205" s="327"/>
      <c r="E205" s="327"/>
      <c r="F205" s="327" t="s">
        <v>1394</v>
      </c>
      <c r="G205" s="328"/>
      <c r="H205" s="386" t="s">
        <v>1395</v>
      </c>
      <c r="I205" s="386"/>
      <c r="J205" s="386"/>
      <c r="K205" s="257"/>
    </row>
    <row r="206" spans="2:11" s="1" customFormat="1" ht="5.25" customHeight="1">
      <c r="B206" s="287"/>
      <c r="C206" s="282"/>
      <c r="D206" s="282"/>
      <c r="E206" s="282"/>
      <c r="F206" s="282"/>
      <c r="G206" s="308"/>
      <c r="H206" s="282"/>
      <c r="I206" s="282"/>
      <c r="J206" s="282"/>
      <c r="K206" s="310"/>
    </row>
    <row r="207" spans="2:11" s="1" customFormat="1" ht="15" customHeight="1">
      <c r="B207" s="287"/>
      <c r="C207" s="264" t="s">
        <v>1385</v>
      </c>
      <c r="D207" s="264"/>
      <c r="E207" s="264"/>
      <c r="F207" s="285" t="s">
        <v>46</v>
      </c>
      <c r="G207" s="264"/>
      <c r="H207" s="387" t="s">
        <v>1396</v>
      </c>
      <c r="I207" s="387"/>
      <c r="J207" s="387"/>
      <c r="K207" s="310"/>
    </row>
    <row r="208" spans="2:11" s="1" customFormat="1" ht="15" customHeight="1">
      <c r="B208" s="287"/>
      <c r="C208" s="264"/>
      <c r="D208" s="264"/>
      <c r="E208" s="264"/>
      <c r="F208" s="285" t="s">
        <v>47</v>
      </c>
      <c r="G208" s="264"/>
      <c r="H208" s="387" t="s">
        <v>1397</v>
      </c>
      <c r="I208" s="387"/>
      <c r="J208" s="387"/>
      <c r="K208" s="310"/>
    </row>
    <row r="209" spans="2:11" s="1" customFormat="1" ht="15" customHeight="1">
      <c r="B209" s="287"/>
      <c r="C209" s="264"/>
      <c r="D209" s="264"/>
      <c r="E209" s="264"/>
      <c r="F209" s="285" t="s">
        <v>50</v>
      </c>
      <c r="G209" s="264"/>
      <c r="H209" s="387" t="s">
        <v>1398</v>
      </c>
      <c r="I209" s="387"/>
      <c r="J209" s="387"/>
      <c r="K209" s="310"/>
    </row>
    <row r="210" spans="2:11" s="1" customFormat="1" ht="15" customHeight="1">
      <c r="B210" s="287"/>
      <c r="C210" s="264"/>
      <c r="D210" s="264"/>
      <c r="E210" s="264"/>
      <c r="F210" s="285" t="s">
        <v>48</v>
      </c>
      <c r="G210" s="264"/>
      <c r="H210" s="387" t="s">
        <v>1399</v>
      </c>
      <c r="I210" s="387"/>
      <c r="J210" s="387"/>
      <c r="K210" s="310"/>
    </row>
    <row r="211" spans="2:11" s="1" customFormat="1" ht="15" customHeight="1">
      <c r="B211" s="287"/>
      <c r="C211" s="264"/>
      <c r="D211" s="264"/>
      <c r="E211" s="264"/>
      <c r="F211" s="285" t="s">
        <v>49</v>
      </c>
      <c r="G211" s="264"/>
      <c r="H211" s="387" t="s">
        <v>1400</v>
      </c>
      <c r="I211" s="387"/>
      <c r="J211" s="387"/>
      <c r="K211" s="310"/>
    </row>
    <row r="212" spans="2:11" s="1" customFormat="1" ht="15" customHeight="1">
      <c r="B212" s="287"/>
      <c r="C212" s="264"/>
      <c r="D212" s="264"/>
      <c r="E212" s="264"/>
      <c r="F212" s="285"/>
      <c r="G212" s="264"/>
      <c r="H212" s="264"/>
      <c r="I212" s="264"/>
      <c r="J212" s="264"/>
      <c r="K212" s="310"/>
    </row>
    <row r="213" spans="2:11" s="1" customFormat="1" ht="15" customHeight="1">
      <c r="B213" s="287"/>
      <c r="C213" s="264" t="s">
        <v>1341</v>
      </c>
      <c r="D213" s="264"/>
      <c r="E213" s="264"/>
      <c r="F213" s="285" t="s">
        <v>82</v>
      </c>
      <c r="G213" s="264"/>
      <c r="H213" s="387" t="s">
        <v>1401</v>
      </c>
      <c r="I213" s="387"/>
      <c r="J213" s="387"/>
      <c r="K213" s="310"/>
    </row>
    <row r="214" spans="2:11" s="1" customFormat="1" ht="15" customHeight="1">
      <c r="B214" s="287"/>
      <c r="C214" s="264"/>
      <c r="D214" s="264"/>
      <c r="E214" s="264"/>
      <c r="F214" s="285" t="s">
        <v>1238</v>
      </c>
      <c r="G214" s="264"/>
      <c r="H214" s="387" t="s">
        <v>1239</v>
      </c>
      <c r="I214" s="387"/>
      <c r="J214" s="387"/>
      <c r="K214" s="310"/>
    </row>
    <row r="215" spans="2:11" s="1" customFormat="1" ht="15" customHeight="1">
      <c r="B215" s="287"/>
      <c r="C215" s="264"/>
      <c r="D215" s="264"/>
      <c r="E215" s="264"/>
      <c r="F215" s="285" t="s">
        <v>1236</v>
      </c>
      <c r="G215" s="264"/>
      <c r="H215" s="387" t="s">
        <v>1402</v>
      </c>
      <c r="I215" s="387"/>
      <c r="J215" s="387"/>
      <c r="K215" s="310"/>
    </row>
    <row r="216" spans="2:11" s="1" customFormat="1" ht="15" customHeight="1">
      <c r="B216" s="329"/>
      <c r="C216" s="264"/>
      <c r="D216" s="264"/>
      <c r="E216" s="264"/>
      <c r="F216" s="285" t="s">
        <v>1240</v>
      </c>
      <c r="G216" s="324"/>
      <c r="H216" s="388" t="s">
        <v>1241</v>
      </c>
      <c r="I216" s="388"/>
      <c r="J216" s="388"/>
      <c r="K216" s="330"/>
    </row>
    <row r="217" spans="2:11" s="1" customFormat="1" ht="15" customHeight="1">
      <c r="B217" s="329"/>
      <c r="C217" s="264"/>
      <c r="D217" s="264"/>
      <c r="E217" s="264"/>
      <c r="F217" s="285" t="s">
        <v>1052</v>
      </c>
      <c r="G217" s="324"/>
      <c r="H217" s="388" t="s">
        <v>1185</v>
      </c>
      <c r="I217" s="388"/>
      <c r="J217" s="388"/>
      <c r="K217" s="330"/>
    </row>
    <row r="218" spans="2:11" s="1" customFormat="1" ht="15" customHeight="1">
      <c r="B218" s="329"/>
      <c r="C218" s="264"/>
      <c r="D218" s="264"/>
      <c r="E218" s="264"/>
      <c r="F218" s="285"/>
      <c r="G218" s="324"/>
      <c r="H218" s="314"/>
      <c r="I218" s="314"/>
      <c r="J218" s="314"/>
      <c r="K218" s="330"/>
    </row>
    <row r="219" spans="2:11" s="1" customFormat="1" ht="15" customHeight="1">
      <c r="B219" s="329"/>
      <c r="C219" s="264" t="s">
        <v>1365</v>
      </c>
      <c r="D219" s="264"/>
      <c r="E219" s="264"/>
      <c r="F219" s="285">
        <v>1</v>
      </c>
      <c r="G219" s="324"/>
      <c r="H219" s="388" t="s">
        <v>1403</v>
      </c>
      <c r="I219" s="388"/>
      <c r="J219" s="388"/>
      <c r="K219" s="330"/>
    </row>
    <row r="220" spans="2:11" s="1" customFormat="1" ht="15" customHeight="1">
      <c r="B220" s="329"/>
      <c r="C220" s="264"/>
      <c r="D220" s="264"/>
      <c r="E220" s="264"/>
      <c r="F220" s="285">
        <v>2</v>
      </c>
      <c r="G220" s="324"/>
      <c r="H220" s="388" t="s">
        <v>1404</v>
      </c>
      <c r="I220" s="388"/>
      <c r="J220" s="388"/>
      <c r="K220" s="330"/>
    </row>
    <row r="221" spans="2:11" s="1" customFormat="1" ht="15" customHeight="1">
      <c r="B221" s="329"/>
      <c r="C221" s="264"/>
      <c r="D221" s="264"/>
      <c r="E221" s="264"/>
      <c r="F221" s="285">
        <v>3</v>
      </c>
      <c r="G221" s="324"/>
      <c r="H221" s="388" t="s">
        <v>1405</v>
      </c>
      <c r="I221" s="388"/>
      <c r="J221" s="388"/>
      <c r="K221" s="330"/>
    </row>
    <row r="222" spans="2:11" s="1" customFormat="1" ht="15" customHeight="1">
      <c r="B222" s="329"/>
      <c r="C222" s="264"/>
      <c r="D222" s="264"/>
      <c r="E222" s="264"/>
      <c r="F222" s="285">
        <v>4</v>
      </c>
      <c r="G222" s="324"/>
      <c r="H222" s="388" t="s">
        <v>1406</v>
      </c>
      <c r="I222" s="388"/>
      <c r="J222" s="388"/>
      <c r="K222" s="330"/>
    </row>
    <row r="223" spans="2:11" s="1" customFormat="1" ht="12.75" customHeight="1">
      <c r="B223" s="331"/>
      <c r="C223" s="332"/>
      <c r="D223" s="332"/>
      <c r="E223" s="332"/>
      <c r="F223" s="332"/>
      <c r="G223" s="332"/>
      <c r="H223" s="332"/>
      <c r="I223" s="332"/>
      <c r="J223" s="332"/>
      <c r="K223" s="33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6:J6"/>
    <mergeCell ref="C7:J7"/>
    <mergeCell ref="D11:J11"/>
    <mergeCell ref="D15:J15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7:J217"/>
    <mergeCell ref="H219:J219"/>
    <mergeCell ref="H220:J220"/>
    <mergeCell ref="H221:J221"/>
    <mergeCell ref="H222:J222"/>
    <mergeCell ref="H211:J211"/>
    <mergeCell ref="H213:J213"/>
    <mergeCell ref="H214:J214"/>
    <mergeCell ref="H215:J215"/>
    <mergeCell ref="H216:J216"/>
    <mergeCell ref="H205:J205"/>
    <mergeCell ref="H207:J207"/>
    <mergeCell ref="H208:J208"/>
    <mergeCell ref="H209:J209"/>
    <mergeCell ref="H210:J210"/>
    <mergeCell ref="C102:J102"/>
    <mergeCell ref="C122:J122"/>
    <mergeCell ref="C147:J147"/>
    <mergeCell ref="C171:J171"/>
    <mergeCell ref="C204:J204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SO 01 - Most v km 73,743</vt:lpstr>
      <vt:lpstr>SO 02 - Železniční svršek</vt:lpstr>
      <vt:lpstr>VRN - VRN a VON stavby</vt:lpstr>
      <vt:lpstr>Pokyny pro vyplnění</vt:lpstr>
      <vt:lpstr>'Rekapitulace zakázky'!Názvy_tisku</vt:lpstr>
      <vt:lpstr>'SO 01 - Most v km 73,743'!Názvy_tisku</vt:lpstr>
      <vt:lpstr>'SO 02 - Železniční svršek'!Názvy_tisku</vt:lpstr>
      <vt:lpstr>'VRN - VRN a VON stavby'!Názvy_tisku</vt:lpstr>
      <vt:lpstr>'Rekapitulace zakázky'!Oblast_tisku</vt:lpstr>
      <vt:lpstr>'SO 01 - Most v km 73,743'!Oblast_tisku</vt:lpstr>
      <vt:lpstr>'SO 02 - Železniční svršek'!Oblast_tisku</vt:lpstr>
      <vt:lpstr>'VRN - VRN a VON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Dobiáš Lumír, Ing.</dc:creator>
  <cp:lastModifiedBy>Duda Vlastimil, Ing.</cp:lastModifiedBy>
  <dcterms:created xsi:type="dcterms:W3CDTF">2023-03-20T13:04:08Z</dcterms:created>
  <dcterms:modified xsi:type="dcterms:W3CDTF">2023-03-22T13:57:09Z</dcterms:modified>
</cp:coreProperties>
</file>